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Rate Reference" sheetId="1" state="visible" r:id="rId1"/>
    <sheet xmlns:r="http://schemas.openxmlformats.org/officeDocument/2006/relationships" name="Fixed Asset Register" sheetId="2" state="visible" r:id="rId2"/>
    <sheet xmlns:r="http://schemas.openxmlformats.org/officeDocument/2006/relationships" name="IT Act — Block-wise" sheetId="3" state="visible" r:id="rId3"/>
    <sheet xmlns:r="http://schemas.openxmlformats.org/officeDocument/2006/relationships" name="Companies Act — Sch II" sheetId="4" state="visible" r:id="rId4"/>
    <sheet xmlns:r="http://schemas.openxmlformats.org/officeDocument/2006/relationships" name="Comparison + Deferred Tax" sheetId="5" state="visible" r:id="rId5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4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FFFFFF"/>
      <sz val="18"/>
    </font>
    <font>
      <name val="Calibri"/>
      <charset val="1"/>
      <family val="0"/>
      <b val="1"/>
      <color rgb="FFFFFFFF"/>
      <sz val="13"/>
    </font>
    <font>
      <name val="Calibri"/>
      <charset val="1"/>
      <family val="0"/>
      <color rgb="FFFFFFFF"/>
      <sz val="9"/>
    </font>
    <font>
      <name val="Calibri"/>
      <charset val="1"/>
      <family val="0"/>
      <b val="1"/>
      <color rgb="FFFFFFFF"/>
      <sz val="9"/>
    </font>
    <font>
      <name val="Calibri"/>
      <charset val="1"/>
      <family val="0"/>
      <color rgb="FF000000"/>
      <sz val="9"/>
    </font>
    <font>
      <name val="Calibri"/>
      <charset val="1"/>
      <family val="0"/>
      <color rgb="FF6B7280"/>
      <sz val="8"/>
    </font>
    <font>
      <name val="Calibri"/>
      <charset val="1"/>
      <family val="0"/>
      <color rgb="FF6B7280"/>
      <sz val="9"/>
    </font>
    <font>
      <name val="Calibri"/>
      <charset val="1"/>
      <family val="0"/>
      <color rgb="FF006100"/>
      <sz val="9"/>
    </font>
    <font>
      <name val="Calibri"/>
      <charset val="1"/>
      <family val="0"/>
      <b val="1"/>
      <color rgb="FF1E3A8A"/>
      <sz val="10"/>
    </font>
    <font>
      <name val="Calibri"/>
      <charset val="1"/>
      <family val="0"/>
      <b val="1"/>
      <color rgb="FF1E3A8A"/>
      <sz val="9"/>
    </font>
  </fonts>
  <fills count="9">
    <fill>
      <patternFill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FFF"/>
        <bgColor rgb="FFE6F4EA"/>
      </patternFill>
    </fill>
    <fill>
      <patternFill patternType="solid">
        <fgColor rgb="FFFFF7CC"/>
        <bgColor rgb="FFE6F4EA"/>
      </patternFill>
    </fill>
    <fill>
      <patternFill patternType="solid">
        <fgColor rgb="FFE6F4EA"/>
        <bgColor rgb="FFD9E2F3"/>
      </patternFill>
    </fill>
    <fill>
      <patternFill patternType="solid">
        <fgColor rgb="FFD9E2F3"/>
        <bgColor rgb="FFE6F4EA"/>
      </patternFill>
    </fill>
  </fills>
  <borders count="2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72"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left" vertical="center"/>
    </xf>
    <xf numFmtId="0" fontId="5" fillId="3" borderId="0" applyAlignment="1" pivotButton="0" quotePrefix="0" xfId="0">
      <alignment horizontal="left" vertical="center"/>
    </xf>
    <xf numFmtId="0" fontId="6" fillId="4" borderId="0" applyAlignment="1" pivotButton="0" quotePrefix="0" xfId="0">
      <alignment horizontal="left" vertical="center"/>
    </xf>
    <xf numFmtId="0" fontId="7" fillId="2" borderId="1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left" vertical="center" wrapText="1"/>
    </xf>
    <xf numFmtId="0" fontId="8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left" vertical="center" wrapText="1"/>
    </xf>
    <xf numFmtId="0" fontId="10" fillId="5" borderId="1" applyAlignment="1" pivotButton="0" quotePrefix="0" xfId="0">
      <alignment horizontal="center" vertical="center" wrapText="1"/>
    </xf>
    <xf numFmtId="0" fontId="8" fillId="6" borderId="1" applyAlignment="1" pivotButton="0" quotePrefix="0" xfId="0">
      <alignment horizontal="general" vertical="bottom"/>
    </xf>
    <xf numFmtId="0" fontId="11" fillId="7" borderId="1" applyAlignment="1" pivotButton="0" quotePrefix="0" xfId="0">
      <alignment horizontal="center" vertical="center" wrapText="1"/>
    </xf>
    <xf numFmtId="0" fontId="12" fillId="0" borderId="0" applyAlignment="1" pivotButton="0" quotePrefix="0" xfId="0">
      <alignment horizontal="general" vertical="bottom"/>
    </xf>
    <xf numFmtId="9" fontId="8" fillId="0" borderId="1" applyAlignment="1" pivotButton="0" quotePrefix="0" xfId="0">
      <alignment horizontal="center" vertical="center" wrapText="1"/>
    </xf>
    <xf numFmtId="3" fontId="8" fillId="6" borderId="1" applyAlignment="1" pivotButton="0" quotePrefix="0" xfId="0">
      <alignment horizontal="general" vertical="bottom"/>
    </xf>
    <xf numFmtId="3" fontId="11" fillId="7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3" fontId="12" fillId="8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3" fontId="0" fillId="0" borderId="0" applyAlignment="1" pivotButton="0" quotePrefix="0" xfId="0">
      <alignment horizontal="general" vertical="bottom"/>
    </xf>
    <xf numFmtId="3" fontId="0" fillId="0" borderId="1" applyAlignment="1" pivotButton="0" quotePrefix="0" xfId="0">
      <alignment horizontal="general" vertical="bottom"/>
    </xf>
    <xf numFmtId="0" fontId="13" fillId="0" borderId="0" applyAlignment="1" pivotButton="0" quotePrefix="0" xfId="0">
      <alignment horizontal="general" vertical="bottom"/>
    </xf>
    <xf numFmtId="3" fontId="8" fillId="0" borderId="1" applyAlignment="1" pivotButton="0" quotePrefix="0" xfId="0">
      <alignment horizontal="general" vertical="bottom"/>
    </xf>
    <xf numFmtId="0" fontId="8" fillId="6" borderId="1" applyAlignment="1" pivotButton="0" quotePrefix="0" xfId="0">
      <alignment horizontal="center" vertical="center" wrapText="1"/>
    </xf>
    <xf numFmtId="2" fontId="11" fillId="7" borderId="1" applyAlignment="1" pivotButton="0" quotePrefix="0" xfId="0">
      <alignment horizontal="center" vertical="center" wrapText="1"/>
    </xf>
    <xf numFmtId="3" fontId="0" fillId="6" borderId="1" applyAlignment="1" pivotButton="0" quotePrefix="0" xfId="0">
      <alignment horizontal="general" vertical="bottom"/>
    </xf>
    <xf numFmtId="0" fontId="0" fillId="6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2" fontId="0" fillId="6" borderId="1" applyAlignment="1" pivotButton="0" quotePrefix="0" xfId="0">
      <alignment horizontal="center" vertical="center" wrapText="1"/>
    </xf>
    <xf numFmtId="0" fontId="9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left" vertical="center"/>
    </xf>
    <xf numFmtId="0" fontId="5" fillId="3" borderId="0" applyAlignment="1" pivotButton="0" quotePrefix="0" xfId="0">
      <alignment horizontal="left" vertical="center"/>
    </xf>
    <xf numFmtId="0" fontId="6" fillId="4" borderId="0" applyAlignment="1" pivotButton="0" quotePrefix="0" xfId="0">
      <alignment horizontal="left" vertical="center"/>
    </xf>
    <xf numFmtId="0" fontId="7" fillId="2" borderId="1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left" vertical="center" wrapText="1"/>
    </xf>
    <xf numFmtId="0" fontId="8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left" vertical="center" wrapText="1"/>
    </xf>
    <xf numFmtId="0" fontId="10" fillId="5" borderId="1" applyAlignment="1" pivotButton="0" quotePrefix="0" xfId="0">
      <alignment horizontal="center" vertical="center" wrapText="1"/>
    </xf>
    <xf numFmtId="0" fontId="8" fillId="6" borderId="1" applyAlignment="1" applyProtection="1" pivotButton="0" quotePrefix="0" xfId="0">
      <alignment horizontal="general" vertical="bottom"/>
      <protection locked="0" hidden="0"/>
    </xf>
    <xf numFmtId="0" fontId="11" fillId="7" borderId="1" applyAlignment="1" pivotButton="0" quotePrefix="0" xfId="0">
      <alignment horizontal="center" vertical="center" wrapText="1"/>
    </xf>
    <xf numFmtId="0" fontId="12" fillId="0" borderId="0" applyAlignment="1" pivotButton="0" quotePrefix="0" xfId="0">
      <alignment horizontal="general" vertical="bottom"/>
    </xf>
    <xf numFmtId="9" fontId="8" fillId="0" borderId="1" applyAlignment="1" pivotButton="0" quotePrefix="0" xfId="0">
      <alignment horizontal="center" vertical="center" wrapText="1"/>
    </xf>
    <xf numFmtId="3" fontId="8" fillId="6" borderId="1" applyAlignment="1" applyProtection="1" pivotButton="0" quotePrefix="0" xfId="0">
      <alignment horizontal="general" vertical="bottom"/>
      <protection locked="0" hidden="0"/>
    </xf>
    <xf numFmtId="3" fontId="11" fillId="7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3" fontId="12" fillId="8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3" fontId="0" fillId="0" borderId="0" applyAlignment="1" pivotButton="0" quotePrefix="0" xfId="0">
      <alignment horizontal="general" vertical="bottom"/>
    </xf>
    <xf numFmtId="3" fontId="0" fillId="0" borderId="1" applyAlignment="1" pivotButton="0" quotePrefix="0" xfId="0">
      <alignment horizontal="general" vertical="bottom"/>
    </xf>
    <xf numFmtId="0" fontId="13" fillId="0" borderId="0" applyAlignment="1" pivotButton="0" quotePrefix="0" xfId="0">
      <alignment horizontal="general" vertical="bottom"/>
    </xf>
    <xf numFmtId="3" fontId="8" fillId="0" borderId="1" applyAlignment="1" pivotButton="0" quotePrefix="0" xfId="0">
      <alignment horizontal="general" vertical="bottom"/>
    </xf>
    <xf numFmtId="0" fontId="8" fillId="6" borderId="1" applyAlignment="1" applyProtection="1" pivotButton="0" quotePrefix="0" xfId="0">
      <alignment horizontal="center" vertical="center" wrapText="1"/>
      <protection locked="0" hidden="0"/>
    </xf>
    <xf numFmtId="2" fontId="11" fillId="7" borderId="1" applyAlignment="1" pivotButton="0" quotePrefix="0" xfId="0">
      <alignment horizontal="center" vertical="center" wrapText="1"/>
    </xf>
    <xf numFmtId="3" fontId="0" fillId="6" borderId="1" applyAlignment="1" applyProtection="1" pivotButton="0" quotePrefix="0" xfId="0">
      <alignment horizontal="general" vertical="bottom"/>
      <protection locked="0" hidden="0"/>
    </xf>
    <xf numFmtId="0" fontId="0" fillId="6" borderId="1" applyAlignment="1" applyProtection="1" pivotButton="0" quotePrefix="0" xfId="0">
      <alignment horizontal="center" vertical="center" wrapText="1"/>
      <protection locked="0" hidden="0"/>
    </xf>
    <xf numFmtId="2" fontId="0" fillId="6" borderId="1" applyAlignment="1" applyProtection="1" pivotButton="0" quotePrefix="0" xfId="0">
      <alignment horizontal="center" vertical="center" wrapText="1"/>
      <protection locked="0" hidden="0"/>
    </xf>
    <xf numFmtId="0" fontId="9" fillId="0" borderId="0" applyAlignment="1" pivotButton="0" quotePrefix="0" xfId="0">
      <alignment horizontal="general" vertical="bottom"/>
    </xf>
    <xf numFmtId="0" fontId="11" fillId="7" borderId="1" applyAlignment="1" applyProtection="1" pivotButton="0" quotePrefix="0" xfId="0">
      <alignment horizontal="center" vertical="center" wrapText="1"/>
      <protection locked="1" hidden="1"/>
    </xf>
    <xf numFmtId="9" fontId="8" fillId="0" borderId="1" applyAlignment="1" applyProtection="1" pivotButton="0" quotePrefix="0" xfId="0">
      <alignment horizontal="center" vertical="center" wrapText="1"/>
      <protection locked="1" hidden="1"/>
    </xf>
    <xf numFmtId="3" fontId="11" fillId="7" borderId="1" applyAlignment="1" applyProtection="1" pivotButton="0" quotePrefix="0" xfId="0">
      <alignment horizontal="general" vertical="bottom"/>
      <protection locked="1" hidden="1"/>
    </xf>
    <xf numFmtId="3" fontId="12" fillId="8" borderId="1" applyAlignment="1" applyProtection="1" pivotButton="0" quotePrefix="0" xfId="0">
      <alignment horizontal="general" vertical="bottom"/>
      <protection locked="1" hidden="1"/>
    </xf>
    <xf numFmtId="3" fontId="0" fillId="0" borderId="0" applyAlignment="1" applyProtection="1" pivotButton="0" quotePrefix="0" xfId="0">
      <alignment horizontal="general" vertical="bottom"/>
      <protection locked="1" hidden="1"/>
    </xf>
    <xf numFmtId="3" fontId="0" fillId="0" borderId="1" applyAlignment="1" applyProtection="1" pivotButton="0" quotePrefix="0" xfId="0">
      <alignment horizontal="general" vertical="bottom"/>
      <protection locked="1" hidden="1"/>
    </xf>
    <xf numFmtId="0" fontId="8" fillId="0" borderId="1" applyAlignment="1" applyProtection="1" pivotButton="0" quotePrefix="0" xfId="0">
      <alignment horizontal="left" vertical="center" wrapText="1"/>
      <protection locked="1" hidden="1"/>
    </xf>
    <xf numFmtId="3" fontId="8" fillId="0" borderId="1" applyAlignment="1" applyProtection="1" pivotButton="0" quotePrefix="0" xfId="0">
      <alignment horizontal="general" vertical="bottom"/>
      <protection locked="1" hidden="1"/>
    </xf>
    <xf numFmtId="0" fontId="8" fillId="0" borderId="1" applyAlignment="1" applyProtection="1" pivotButton="0" quotePrefix="0" xfId="0">
      <alignment horizontal="center" vertical="center" wrapText="1"/>
      <protection locked="1" hidden="1"/>
    </xf>
    <xf numFmtId="2" fontId="11" fillId="7" borderId="1" applyAlignment="1" applyProtection="1" pivotButton="0" quotePrefix="0" xfId="0">
      <alignment horizontal="center" vertical="center" wrapText="1"/>
      <protection locked="1" hidden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BBBBB"/>
      <rgbColor rgb="FF808080"/>
      <rgbColor rgb="FF9999FF"/>
      <rgbColor rgb="FF993366"/>
      <rgbColor rgb="FFFFF7CC"/>
      <rgbColor rgb="FFE6F4EA"/>
      <rgbColor rgb="FF660066"/>
      <rgbColor rgb="FFFF8080"/>
      <rgbColor rgb="FF2748A8"/>
      <rgbColor rgb="FFD9E2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B7280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D26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6" customWidth="1" style="32" min="1" max="1"/>
    <col width="15" customWidth="1" style="32" min="2" max="2"/>
    <col width="16" customWidth="1" style="32" min="3" max="3"/>
    <col width="40" customWidth="1" style="32" min="4" max="4"/>
  </cols>
  <sheetData>
    <row r="1" ht="30" customHeight="1" s="33">
      <c r="A1" s="34" t="inlineStr">
        <is>
          <t>CalcGuru</t>
        </is>
      </c>
    </row>
    <row r="2" ht="21.75" customHeight="1" s="33">
      <c r="A2" s="35" t="inlineStr">
        <is>
          <t>Depreciation — Rate Reference</t>
        </is>
      </c>
    </row>
    <row r="3" ht="18" customHeight="1" s="33">
      <c r="A3" s="36" t="inlineStr">
        <is>
          <t>Income-tax Act (WDV %) and Companies Act Schedule II (useful life). Source for the asset-class dropdowns.</t>
        </is>
      </c>
    </row>
    <row r="4"/>
    <row r="5"/>
    <row r="6" ht="31.5" customHeight="1" s="33">
      <c r="A6" s="37" t="inlineStr">
        <is>
          <t>Asset / Block</t>
        </is>
      </c>
      <c r="B6" s="37" t="inlineStr">
        <is>
          <t>IT Act (WDV) %</t>
        </is>
      </c>
      <c r="C6" s="37" t="inlineStr">
        <is>
          <t>Cos Act Life (yrs)</t>
        </is>
      </c>
      <c r="D6" s="37" t="inlineStr">
        <is>
          <t>Notes</t>
        </is>
      </c>
    </row>
    <row r="7" ht="15" customHeight="1" s="33">
      <c r="A7" s="38" t="inlineStr">
        <is>
          <t>Buildings — Residential</t>
        </is>
      </c>
      <c r="B7" s="39" t="n">
        <v>5</v>
      </c>
      <c r="C7" s="39" t="n">
        <v>60</v>
      </c>
      <c r="D7" s="40" t="n"/>
    </row>
    <row r="8" ht="15" customHeight="1" s="33">
      <c r="A8" s="38" t="inlineStr">
        <is>
          <t>Buildings — Non-residential (offices, factories)</t>
        </is>
      </c>
      <c r="B8" s="39" t="n">
        <v>10</v>
      </c>
      <c r="C8" s="39" t="n">
        <v>30</v>
      </c>
      <c r="D8" s="40" t="n"/>
    </row>
    <row r="9" ht="15" customHeight="1" s="33">
      <c r="A9" s="38" t="inlineStr">
        <is>
          <t>Buildings — Purely temporary structures</t>
        </is>
      </c>
      <c r="B9" s="39" t="n">
        <v>40</v>
      </c>
      <c r="C9" s="39" t="n">
        <v>3</v>
      </c>
      <c r="D9" s="40" t="n"/>
    </row>
    <row r="10" ht="15" customHeight="1" s="33">
      <c r="A10" s="38" t="inlineStr">
        <is>
          <t>Plant &amp; Machinery (general)</t>
        </is>
      </c>
      <c r="B10" s="39" t="n">
        <v>15</v>
      </c>
      <c r="C10" s="39" t="n">
        <v>15</v>
      </c>
      <c r="D10" s="40" t="n"/>
    </row>
    <row r="11" ht="15" customHeight="1" s="33">
      <c r="A11" s="38" t="inlineStr">
        <is>
          <t>Plant &amp; Machinery — Continuous Process Plant</t>
        </is>
      </c>
      <c r="B11" s="39" t="n">
        <v>15</v>
      </c>
      <c r="C11" s="39" t="n">
        <v>25</v>
      </c>
      <c r="D11" s="40" t="n"/>
    </row>
    <row r="12" ht="15" customHeight="1" s="33">
      <c r="A12" s="38" t="inlineStr">
        <is>
          <t>Motor Cars (not in hiring business)</t>
        </is>
      </c>
      <c r="B12" s="39" t="n">
        <v>15</v>
      </c>
      <c r="C12" s="39" t="n">
        <v>8</v>
      </c>
      <c r="D12" s="40" t="n"/>
    </row>
    <row r="13" ht="15" customHeight="1" s="33">
      <c r="A13" s="38" t="inlineStr">
        <is>
          <t>Motor Buses / Taxis used for hiring</t>
        </is>
      </c>
      <c r="B13" s="39" t="n">
        <v>30</v>
      </c>
      <c r="C13" s="39" t="n">
        <v>6</v>
      </c>
      <c r="D13" s="40" t="n"/>
    </row>
    <row r="14" ht="15" customHeight="1" s="33">
      <c r="A14" s="38" t="inlineStr">
        <is>
          <t>Computers, Laptops (end-user devices)</t>
        </is>
      </c>
      <c r="B14" s="39" t="n">
        <v>40</v>
      </c>
      <c r="C14" s="39" t="n">
        <v>3</v>
      </c>
      <c r="D14" s="40" t="n"/>
    </row>
    <row r="15" ht="15" customHeight="1" s="33">
      <c r="A15" s="38" t="inlineStr">
        <is>
          <t>Computer Software</t>
        </is>
      </c>
      <c r="B15" s="39" t="n">
        <v>40</v>
      </c>
      <c r="C15" s="39" t="n">
        <v>5</v>
      </c>
      <c r="D15" s="40" t="n"/>
    </row>
    <row r="16" ht="15" customHeight="1" s="33">
      <c r="A16" s="38" t="inlineStr">
        <is>
          <t>Furniture &amp; Fittings</t>
        </is>
      </c>
      <c r="B16" s="39" t="n">
        <v>10</v>
      </c>
      <c r="C16" s="39" t="n">
        <v>10</v>
      </c>
      <c r="D16" s="40" t="n"/>
    </row>
    <row r="17" ht="15" customHeight="1" s="33">
      <c r="A17" s="38" t="inlineStr">
        <is>
          <t>Office Equipment</t>
        </is>
      </c>
      <c r="B17" s="39" t="n">
        <v>15</v>
      </c>
      <c r="C17" s="39" t="n">
        <v>5</v>
      </c>
      <c r="D17" s="40" t="n"/>
    </row>
    <row r="18" ht="15" customHeight="1" s="33">
      <c r="A18" s="38" t="inlineStr">
        <is>
          <t>Electrical Installations</t>
        </is>
      </c>
      <c r="B18" s="39" t="n">
        <v>10</v>
      </c>
      <c r="C18" s="39" t="n">
        <v>10</v>
      </c>
      <c r="D18" s="40" t="n"/>
    </row>
    <row r="19" ht="15" customHeight="1" s="33">
      <c r="A19" s="38" t="inlineStr">
        <is>
          <t>Books — professional reference (annual)</t>
        </is>
      </c>
      <c r="B19" s="39" t="n">
        <v>40</v>
      </c>
      <c r="C19" s="39" t="n">
        <v>3</v>
      </c>
      <c r="D19" s="40" t="n"/>
    </row>
    <row r="20" ht="15" customHeight="1" s="33">
      <c r="A20" s="38" t="inlineStr">
        <is>
          <t>Ships — Ocean-going</t>
        </is>
      </c>
      <c r="B20" s="39" t="n">
        <v>20</v>
      </c>
      <c r="C20" s="39" t="n">
        <v>25</v>
      </c>
      <c r="D20" s="40" t="inlineStr">
        <is>
          <t>Sch II: 20-30 yrs by vessel type; 25 = bulk carriers / liner vessels</t>
        </is>
      </c>
    </row>
    <row r="21" ht="15" customHeight="1" s="33">
      <c r="A21" s="38" t="inlineStr">
        <is>
          <t>Aircraft / Aero-engines</t>
        </is>
      </c>
      <c r="B21" s="39" t="n">
        <v>40</v>
      </c>
      <c r="C21" s="39" t="n">
        <v>20</v>
      </c>
      <c r="D21" s="40" t="n"/>
    </row>
    <row r="22" ht="15" customHeight="1" s="33">
      <c r="A22" s="38" t="inlineStr">
        <is>
          <t>Intangible Assets (patents, copyrights, trademarks)</t>
        </is>
      </c>
      <c r="B22" s="39" t="n">
        <v>25</v>
      </c>
      <c r="C22" s="39" t="n">
        <v>10</v>
      </c>
      <c r="D22" s="40" t="n"/>
    </row>
    <row r="23" ht="15" customHeight="1" s="33">
      <c r="A23" s="38" t="inlineStr">
        <is>
          <t>Pollution Control Equipment</t>
        </is>
      </c>
      <c r="B23" s="39" t="n">
        <v>40</v>
      </c>
      <c r="C23" s="39" t="n">
        <v>5</v>
      </c>
      <c r="D23" s="40" t="n"/>
    </row>
    <row r="24" ht="15" customHeight="1" s="33">
      <c r="A24" s="38" t="inlineStr">
        <is>
          <t>Energy-saving / Renewable Devices</t>
        </is>
      </c>
      <c r="B24" s="39" t="n">
        <v>40</v>
      </c>
      <c r="C24" s="39" t="n">
        <v>8</v>
      </c>
      <c r="D24" s="40" t="n"/>
    </row>
    <row r="25">
      <c r="A25" s="38" t="inlineStr">
        <is>
          <t>Servers &amp; Networks</t>
        </is>
      </c>
      <c r="B25" s="39" t="n">
        <v>40</v>
      </c>
      <c r="C25" s="39" t="n">
        <v>6</v>
      </c>
      <c r="D25" s="40" t="inlineStr">
        <is>
          <t>Sch II: servers and networks = 6 years</t>
        </is>
      </c>
    </row>
    <row r="26" ht="25.5" customHeight="1" s="33">
      <c r="A26" s="41" t="inlineStr">
        <is>
          <t>Prepared by CA Tirumalesh Malla  |  calcguru.in  —  Indicative estimation under the Income-tax Act, 1961 (Sec. 32, block of assets) and Companies Act, 2013 (Schedule II). Verify before filing.</t>
        </is>
      </c>
    </row>
  </sheetData>
  <sheetProtection selectLockedCells="0" selectUnlockedCells="0" sheet="1" objects="0" insertRows="0" insertHyperlinks="1" autoFilter="0" scenarios="0" formatColumns="0" deleteColumns="0" insertColumns="0" pivotTables="1" deleteRows="0" formatCells="0" formatRows="0" sort="0" password="BBBC"/>
  <mergeCells count="4">
    <mergeCell ref="A1:D1"/>
    <mergeCell ref="A3:D3"/>
    <mergeCell ref="A26:D26"/>
    <mergeCell ref="A2:D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J48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6" customWidth="1" style="32" min="1" max="1"/>
    <col width="26" customWidth="1" style="32" min="2" max="2"/>
    <col width="30" customWidth="1" style="32" min="3" max="3"/>
    <col width="16" customWidth="1" style="32" min="4" max="4"/>
    <col width="14" customWidth="1" style="32" min="5" max="6"/>
    <col width="16" customWidth="1" style="32" min="7" max="8"/>
    <col width="10" customWidth="1" style="32" min="9" max="10"/>
  </cols>
  <sheetData>
    <row r="1" ht="30" customHeight="1" s="33">
      <c r="A1" s="34" t="inlineStr">
        <is>
          <t>CalcGuru</t>
        </is>
      </c>
    </row>
    <row r="2" ht="21.75" customHeight="1" s="33">
      <c r="A2" s="35" t="inlineStr">
        <is>
          <t>Fixed Asset Register — additions &amp; deletions for the year</t>
        </is>
      </c>
    </row>
    <row r="3" ht="18" customHeight="1" s="33">
      <c r="A3" s="36" t="inlineStr">
        <is>
          <t>Enter each new asset (cost, date, 180-day test, block) and any asset sold. Feeds the IT Act block and Companies Act sheets.</t>
        </is>
      </c>
    </row>
    <row r="4"/>
    <row r="5"/>
    <row r="6" ht="31.5" customHeight="1" s="33">
      <c r="A6" s="37" t="inlineStr">
        <is>
          <t>S.No</t>
        </is>
      </c>
      <c r="B6" s="37" t="inlineStr">
        <is>
          <t>Asset description</t>
        </is>
      </c>
      <c r="C6" s="37" t="inlineStr">
        <is>
          <t>Block / asset class</t>
        </is>
      </c>
      <c r="D6" s="37" t="inlineStr">
        <is>
          <t>Cost of addition (Rs.)</t>
        </is>
      </c>
      <c r="E6" s="37" t="inlineStr">
        <is>
          <t>Date put to use</t>
        </is>
      </c>
      <c r="F6" s="37" t="inlineStr">
        <is>
          <t>Used ≥180 days?</t>
        </is>
      </c>
      <c r="G6" s="37" t="inlineStr">
        <is>
          <t>Sale / deletion value (Rs.)</t>
        </is>
      </c>
      <c r="H6" s="37" t="inlineStr">
        <is>
          <t>Additional-dep eligible new P&amp;M?</t>
        </is>
      </c>
      <c r="I6" s="37" t="inlineStr">
        <is>
          <t>IT rate %</t>
        </is>
      </c>
      <c r="J6" s="37" t="inlineStr">
        <is>
          <t>Cos life (yrs)</t>
        </is>
      </c>
    </row>
    <row r="7" ht="15" customHeight="1" s="33">
      <c r="A7" s="42" t="n">
        <v>1</v>
      </c>
      <c r="B7" s="43" t="inlineStr">
        <is>
          <t>Dell servers (5 units)</t>
        </is>
      </c>
      <c r="C7" s="43" t="inlineStr">
        <is>
          <t>Servers &amp; Networks</t>
        </is>
      </c>
      <c r="D7" s="43" t="n">
        <v>500000</v>
      </c>
      <c r="E7" s="43" t="inlineStr">
        <is>
          <t>2026-05-10</t>
        </is>
      </c>
      <c r="F7" s="43" t="inlineStr">
        <is>
          <t>Yes</t>
        </is>
      </c>
      <c r="G7" s="43" t="n"/>
      <c r="H7" s="43" t="inlineStr">
        <is>
          <t>No</t>
        </is>
      </c>
      <c r="I7" s="62">
        <f>IFERROR(VLOOKUP(C7,'Rate Reference'!$A$7:$C$25,2,FALSE()),"")</f>
        <v/>
      </c>
      <c r="J7" s="62">
        <f>IFERROR(VLOOKUP(C7,'Rate Reference'!$A$7:$C$25,3,FALSE()),"")</f>
        <v/>
      </c>
    </row>
    <row r="8" ht="15" customHeight="1" s="33">
      <c r="A8" s="42" t="n">
        <v>2</v>
      </c>
      <c r="B8" s="43" t="inlineStr">
        <is>
          <t>Factory shed extension</t>
        </is>
      </c>
      <c r="C8" s="43" t="inlineStr">
        <is>
          <t>Buildings — Non-residential (offices, factories)</t>
        </is>
      </c>
      <c r="D8" s="43" t="n">
        <v>2000000</v>
      </c>
      <c r="E8" s="43" t="inlineStr">
        <is>
          <t>2026-11-20</t>
        </is>
      </c>
      <c r="F8" s="43" t="inlineStr">
        <is>
          <t>No</t>
        </is>
      </c>
      <c r="G8" s="43" t="n"/>
      <c r="H8" s="43" t="inlineStr">
        <is>
          <t>No</t>
        </is>
      </c>
      <c r="I8" s="62">
        <f>IFERROR(VLOOKUP(C8,'Rate Reference'!$A$7:$C$25,2,FALSE()),"")</f>
        <v/>
      </c>
      <c r="J8" s="62">
        <f>IFERROR(VLOOKUP(C8,'Rate Reference'!$A$7:$C$25,3,FALSE()),"")</f>
        <v/>
      </c>
    </row>
    <row r="9" ht="15" customHeight="1" s="33">
      <c r="A9" s="42" t="n">
        <v>3</v>
      </c>
      <c r="B9" s="43" t="inlineStr">
        <is>
          <t>CNC machine</t>
        </is>
      </c>
      <c r="C9" s="43" t="inlineStr">
        <is>
          <t>Plant &amp; Machinery (general)</t>
        </is>
      </c>
      <c r="D9" s="43" t="n">
        <v>1500000</v>
      </c>
      <c r="E9" s="43" t="inlineStr">
        <is>
          <t>2026-06-01</t>
        </is>
      </c>
      <c r="F9" s="43" t="inlineStr">
        <is>
          <t>Yes</t>
        </is>
      </c>
      <c r="G9" s="43" t="n"/>
      <c r="H9" s="43" t="inlineStr">
        <is>
          <t>Yes</t>
        </is>
      </c>
      <c r="I9" s="62">
        <f>IFERROR(VLOOKUP(C9,'Rate Reference'!$A$7:$C$25,2,FALSE()),"")</f>
        <v/>
      </c>
      <c r="J9" s="62">
        <f>IFERROR(VLOOKUP(C9,'Rate Reference'!$A$7:$C$25,3,FALSE()),"")</f>
        <v/>
      </c>
    </row>
    <row r="10" ht="15" customHeight="1" s="33">
      <c r="A10" s="42" t="n">
        <v>4</v>
      </c>
      <c r="B10" s="43" t="inlineStr">
        <is>
          <t>Old car sold</t>
        </is>
      </c>
      <c r="C10" s="43" t="inlineStr">
        <is>
          <t>Motor Cars (not in hiring business)</t>
        </is>
      </c>
      <c r="D10" s="43" t="n"/>
      <c r="E10" s="43" t="inlineStr">
        <is>
          <t>2026-08-01</t>
        </is>
      </c>
      <c r="F10" s="43" t="n"/>
      <c r="G10" s="43" t="n">
        <v>350000</v>
      </c>
      <c r="H10" s="43" t="inlineStr">
        <is>
          <t>No</t>
        </is>
      </c>
      <c r="I10" s="62">
        <f>IFERROR(VLOOKUP(C10,'Rate Reference'!$A$7:$C$25,2,FALSE()),"")</f>
        <v/>
      </c>
      <c r="J10" s="62">
        <f>IFERROR(VLOOKUP(C10,'Rate Reference'!$A$7:$C$25,3,FALSE()),"")</f>
        <v/>
      </c>
    </row>
    <row r="11" ht="15" customHeight="1" s="33">
      <c r="A11" s="42" t="n">
        <v>5</v>
      </c>
      <c r="B11" s="43" t="n"/>
      <c r="C11" s="43" t="n"/>
      <c r="D11" s="43" t="n"/>
      <c r="E11" s="43" t="n"/>
      <c r="F11" s="43" t="n"/>
      <c r="G11" s="43" t="n"/>
      <c r="H11" s="43" t="n"/>
      <c r="I11" s="62">
        <f>IFERROR(VLOOKUP(C11,'Rate Reference'!$A$7:$C$25,2,FALSE()),"")</f>
        <v/>
      </c>
      <c r="J11" s="62">
        <f>IFERROR(VLOOKUP(C11,'Rate Reference'!$A$7:$C$25,3,FALSE()),"")</f>
        <v/>
      </c>
    </row>
    <row r="12" ht="15" customHeight="1" s="33">
      <c r="A12" s="42" t="n">
        <v>6</v>
      </c>
      <c r="B12" s="43" t="n"/>
      <c r="C12" s="43" t="n"/>
      <c r="D12" s="43" t="n"/>
      <c r="E12" s="43" t="n"/>
      <c r="F12" s="43" t="n"/>
      <c r="G12" s="43" t="n"/>
      <c r="H12" s="43" t="n"/>
      <c r="I12" s="62">
        <f>IFERROR(VLOOKUP(C12,'Rate Reference'!$A$7:$C$25,2,FALSE()),"")</f>
        <v/>
      </c>
      <c r="J12" s="62">
        <f>IFERROR(VLOOKUP(C12,'Rate Reference'!$A$7:$C$25,3,FALSE()),"")</f>
        <v/>
      </c>
    </row>
    <row r="13" ht="15" customHeight="1" s="33">
      <c r="A13" s="42" t="n">
        <v>7</v>
      </c>
      <c r="B13" s="43" t="n"/>
      <c r="C13" s="43" t="n"/>
      <c r="D13" s="43" t="n"/>
      <c r="E13" s="43" t="n"/>
      <c r="F13" s="43" t="n"/>
      <c r="G13" s="43" t="n"/>
      <c r="H13" s="43" t="n"/>
      <c r="I13" s="62">
        <f>IFERROR(VLOOKUP(C13,'Rate Reference'!$A$7:$C$25,2,FALSE()),"")</f>
        <v/>
      </c>
      <c r="J13" s="62">
        <f>IFERROR(VLOOKUP(C13,'Rate Reference'!$A$7:$C$25,3,FALSE()),"")</f>
        <v/>
      </c>
    </row>
    <row r="14" ht="15" customHeight="1" s="33">
      <c r="A14" s="42" t="n">
        <v>8</v>
      </c>
      <c r="B14" s="43" t="n"/>
      <c r="C14" s="43" t="n"/>
      <c r="D14" s="43" t="n"/>
      <c r="E14" s="43" t="n"/>
      <c r="F14" s="43" t="n"/>
      <c r="G14" s="43" t="n"/>
      <c r="H14" s="43" t="n"/>
      <c r="I14" s="62">
        <f>IFERROR(VLOOKUP(C14,'Rate Reference'!$A$7:$C$25,2,FALSE()),"")</f>
        <v/>
      </c>
      <c r="J14" s="62">
        <f>IFERROR(VLOOKUP(C14,'Rate Reference'!$A$7:$C$25,3,FALSE()),"")</f>
        <v/>
      </c>
    </row>
    <row r="15" ht="15" customHeight="1" s="33">
      <c r="A15" s="42" t="n">
        <v>9</v>
      </c>
      <c r="B15" s="43" t="n"/>
      <c r="C15" s="43" t="n"/>
      <c r="D15" s="43" t="n"/>
      <c r="E15" s="43" t="n"/>
      <c r="F15" s="43" t="n"/>
      <c r="G15" s="43" t="n"/>
      <c r="H15" s="43" t="n"/>
      <c r="I15" s="62">
        <f>IFERROR(VLOOKUP(C15,'Rate Reference'!$A$7:$C$25,2,FALSE()),"")</f>
        <v/>
      </c>
      <c r="J15" s="62">
        <f>IFERROR(VLOOKUP(C15,'Rate Reference'!$A$7:$C$25,3,FALSE()),"")</f>
        <v/>
      </c>
    </row>
    <row r="16" ht="15" customHeight="1" s="33">
      <c r="A16" s="42" t="n">
        <v>10</v>
      </c>
      <c r="B16" s="43" t="n"/>
      <c r="C16" s="43" t="n"/>
      <c r="D16" s="43" t="n"/>
      <c r="E16" s="43" t="n"/>
      <c r="F16" s="43" t="n"/>
      <c r="G16" s="43" t="n"/>
      <c r="H16" s="43" t="n"/>
      <c r="I16" s="62">
        <f>IFERROR(VLOOKUP(C16,'Rate Reference'!$A$7:$C$25,2,FALSE()),"")</f>
        <v/>
      </c>
      <c r="J16" s="62">
        <f>IFERROR(VLOOKUP(C16,'Rate Reference'!$A$7:$C$25,3,FALSE()),"")</f>
        <v/>
      </c>
    </row>
    <row r="17" ht="15" customHeight="1" s="33">
      <c r="A17" s="42" t="n">
        <v>11</v>
      </c>
      <c r="B17" s="43" t="n"/>
      <c r="C17" s="43" t="n"/>
      <c r="D17" s="43" t="n"/>
      <c r="E17" s="43" t="n"/>
      <c r="F17" s="43" t="n"/>
      <c r="G17" s="43" t="n"/>
      <c r="H17" s="43" t="n"/>
      <c r="I17" s="62">
        <f>IFERROR(VLOOKUP(C17,'Rate Reference'!$A$7:$C$25,2,FALSE()),"")</f>
        <v/>
      </c>
      <c r="J17" s="62">
        <f>IFERROR(VLOOKUP(C17,'Rate Reference'!$A$7:$C$25,3,FALSE()),"")</f>
        <v/>
      </c>
    </row>
    <row r="18" ht="15" customHeight="1" s="33">
      <c r="A18" s="42" t="n">
        <v>12</v>
      </c>
      <c r="B18" s="43" t="n"/>
      <c r="C18" s="43" t="n"/>
      <c r="D18" s="43" t="n"/>
      <c r="E18" s="43" t="n"/>
      <c r="F18" s="43" t="n"/>
      <c r="G18" s="43" t="n"/>
      <c r="H18" s="43" t="n"/>
      <c r="I18" s="62">
        <f>IFERROR(VLOOKUP(C18,'Rate Reference'!$A$7:$C$25,2,FALSE()),"")</f>
        <v/>
      </c>
      <c r="J18" s="62">
        <f>IFERROR(VLOOKUP(C18,'Rate Reference'!$A$7:$C$25,3,FALSE()),"")</f>
        <v/>
      </c>
    </row>
    <row r="19" ht="15" customHeight="1" s="33">
      <c r="A19" s="42" t="n">
        <v>13</v>
      </c>
      <c r="B19" s="43" t="n"/>
      <c r="C19" s="43" t="n"/>
      <c r="D19" s="43" t="n"/>
      <c r="E19" s="43" t="n"/>
      <c r="F19" s="43" t="n"/>
      <c r="G19" s="43" t="n"/>
      <c r="H19" s="43" t="n"/>
      <c r="I19" s="62">
        <f>IFERROR(VLOOKUP(C19,'Rate Reference'!$A$7:$C$25,2,FALSE()),"")</f>
        <v/>
      </c>
      <c r="J19" s="62">
        <f>IFERROR(VLOOKUP(C19,'Rate Reference'!$A$7:$C$25,3,FALSE()),"")</f>
        <v/>
      </c>
    </row>
    <row r="20" ht="15" customHeight="1" s="33">
      <c r="A20" s="42" t="n">
        <v>14</v>
      </c>
      <c r="B20" s="43" t="n"/>
      <c r="C20" s="43" t="n"/>
      <c r="D20" s="43" t="n"/>
      <c r="E20" s="43" t="n"/>
      <c r="F20" s="43" t="n"/>
      <c r="G20" s="43" t="n"/>
      <c r="H20" s="43" t="n"/>
      <c r="I20" s="62">
        <f>IFERROR(VLOOKUP(C20,'Rate Reference'!$A$7:$C$25,2,FALSE()),"")</f>
        <v/>
      </c>
      <c r="J20" s="62">
        <f>IFERROR(VLOOKUP(C20,'Rate Reference'!$A$7:$C$25,3,FALSE()),"")</f>
        <v/>
      </c>
    </row>
    <row r="21" ht="15" customHeight="1" s="33">
      <c r="A21" s="42" t="n">
        <v>15</v>
      </c>
      <c r="B21" s="43" t="n"/>
      <c r="C21" s="43" t="n"/>
      <c r="D21" s="43" t="n"/>
      <c r="E21" s="43" t="n"/>
      <c r="F21" s="43" t="n"/>
      <c r="G21" s="43" t="n"/>
      <c r="H21" s="43" t="n"/>
      <c r="I21" s="62">
        <f>IFERROR(VLOOKUP(C21,'Rate Reference'!$A$7:$C$25,2,FALSE()),"")</f>
        <v/>
      </c>
      <c r="J21" s="62">
        <f>IFERROR(VLOOKUP(C21,'Rate Reference'!$A$7:$C$25,3,FALSE()),"")</f>
        <v/>
      </c>
    </row>
    <row r="22" ht="15" customHeight="1" s="33">
      <c r="A22" s="42" t="n">
        <v>16</v>
      </c>
      <c r="B22" s="43" t="n"/>
      <c r="C22" s="43" t="n"/>
      <c r="D22" s="43" t="n"/>
      <c r="E22" s="43" t="n"/>
      <c r="F22" s="43" t="n"/>
      <c r="G22" s="43" t="n"/>
      <c r="H22" s="43" t="n"/>
      <c r="I22" s="62">
        <f>IFERROR(VLOOKUP(C22,'Rate Reference'!$A$7:$C$25,2,FALSE()),"")</f>
        <v/>
      </c>
      <c r="J22" s="62">
        <f>IFERROR(VLOOKUP(C22,'Rate Reference'!$A$7:$C$25,3,FALSE()),"")</f>
        <v/>
      </c>
    </row>
    <row r="23" ht="15" customHeight="1" s="33">
      <c r="A23" s="42" t="n">
        <v>17</v>
      </c>
      <c r="B23" s="43" t="n"/>
      <c r="C23" s="43" t="n"/>
      <c r="D23" s="43" t="n"/>
      <c r="E23" s="43" t="n"/>
      <c r="F23" s="43" t="n"/>
      <c r="G23" s="43" t="n"/>
      <c r="H23" s="43" t="n"/>
      <c r="I23" s="62">
        <f>IFERROR(VLOOKUP(C23,'Rate Reference'!$A$7:$C$25,2,FALSE()),"")</f>
        <v/>
      </c>
      <c r="J23" s="62">
        <f>IFERROR(VLOOKUP(C23,'Rate Reference'!$A$7:$C$25,3,FALSE()),"")</f>
        <v/>
      </c>
    </row>
    <row r="24" ht="15" customHeight="1" s="33">
      <c r="A24" s="42" t="n">
        <v>18</v>
      </c>
      <c r="B24" s="43" t="n"/>
      <c r="C24" s="43" t="n"/>
      <c r="D24" s="43" t="n"/>
      <c r="E24" s="43" t="n"/>
      <c r="F24" s="43" t="n"/>
      <c r="G24" s="43" t="n"/>
      <c r="H24" s="43" t="n"/>
      <c r="I24" s="62">
        <f>IFERROR(VLOOKUP(C24,'Rate Reference'!$A$7:$C$25,2,FALSE()),"")</f>
        <v/>
      </c>
      <c r="J24" s="62">
        <f>IFERROR(VLOOKUP(C24,'Rate Reference'!$A$7:$C$25,3,FALSE()),"")</f>
        <v/>
      </c>
    </row>
    <row r="25" ht="15" customHeight="1" s="33">
      <c r="A25" s="42" t="n">
        <v>19</v>
      </c>
      <c r="B25" s="43" t="n"/>
      <c r="C25" s="43" t="n"/>
      <c r="D25" s="43" t="n"/>
      <c r="E25" s="43" t="n"/>
      <c r="F25" s="43" t="n"/>
      <c r="G25" s="43" t="n"/>
      <c r="H25" s="43" t="n"/>
      <c r="I25" s="62">
        <f>IFERROR(VLOOKUP(C25,'Rate Reference'!$A$7:$C$25,2,FALSE()),"")</f>
        <v/>
      </c>
      <c r="J25" s="62">
        <f>IFERROR(VLOOKUP(C25,'Rate Reference'!$A$7:$C$25,3,FALSE()),"")</f>
        <v/>
      </c>
    </row>
    <row r="26" ht="15" customHeight="1" s="33">
      <c r="A26" s="42" t="n">
        <v>20</v>
      </c>
      <c r="B26" s="43" t="n"/>
      <c r="C26" s="43" t="n"/>
      <c r="D26" s="43" t="n"/>
      <c r="E26" s="43" t="n"/>
      <c r="F26" s="43" t="n"/>
      <c r="G26" s="43" t="n"/>
      <c r="H26" s="43" t="n"/>
      <c r="I26" s="62">
        <f>IFERROR(VLOOKUP(C26,'Rate Reference'!$A$7:$C$25,2,FALSE()),"")</f>
        <v/>
      </c>
      <c r="J26" s="62">
        <f>IFERROR(VLOOKUP(C26,'Rate Reference'!$A$7:$C$25,3,FALSE()),"")</f>
        <v/>
      </c>
    </row>
    <row r="27" ht="15" customHeight="1" s="33">
      <c r="A27" s="42" t="n">
        <v>21</v>
      </c>
      <c r="B27" s="43" t="n"/>
      <c r="C27" s="43" t="n"/>
      <c r="D27" s="43" t="n"/>
      <c r="E27" s="43" t="n"/>
      <c r="F27" s="43" t="n"/>
      <c r="G27" s="43" t="n"/>
      <c r="H27" s="43" t="n"/>
      <c r="I27" s="62">
        <f>IFERROR(VLOOKUP(C27,'Rate Reference'!$A$7:$C$25,2,FALSE()),"")</f>
        <v/>
      </c>
      <c r="J27" s="62">
        <f>IFERROR(VLOOKUP(C27,'Rate Reference'!$A$7:$C$25,3,FALSE()),"")</f>
        <v/>
      </c>
    </row>
    <row r="28" ht="15" customHeight="1" s="33">
      <c r="A28" s="42" t="n">
        <v>22</v>
      </c>
      <c r="B28" s="43" t="n"/>
      <c r="C28" s="43" t="n"/>
      <c r="D28" s="43" t="n"/>
      <c r="E28" s="43" t="n"/>
      <c r="F28" s="43" t="n"/>
      <c r="G28" s="43" t="n"/>
      <c r="H28" s="43" t="n"/>
      <c r="I28" s="62">
        <f>IFERROR(VLOOKUP(C28,'Rate Reference'!$A$7:$C$25,2,FALSE()),"")</f>
        <v/>
      </c>
      <c r="J28" s="62">
        <f>IFERROR(VLOOKUP(C28,'Rate Reference'!$A$7:$C$25,3,FALSE()),"")</f>
        <v/>
      </c>
    </row>
    <row r="29" ht="15" customHeight="1" s="33">
      <c r="A29" s="42" t="n">
        <v>23</v>
      </c>
      <c r="B29" s="43" t="n"/>
      <c r="C29" s="43" t="n"/>
      <c r="D29" s="43" t="n"/>
      <c r="E29" s="43" t="n"/>
      <c r="F29" s="43" t="n"/>
      <c r="G29" s="43" t="n"/>
      <c r="H29" s="43" t="n"/>
      <c r="I29" s="62">
        <f>IFERROR(VLOOKUP(C29,'Rate Reference'!$A$7:$C$25,2,FALSE()),"")</f>
        <v/>
      </c>
      <c r="J29" s="62">
        <f>IFERROR(VLOOKUP(C29,'Rate Reference'!$A$7:$C$25,3,FALSE()),"")</f>
        <v/>
      </c>
    </row>
    <row r="30" ht="15" customHeight="1" s="33">
      <c r="A30" s="42" t="n">
        <v>24</v>
      </c>
      <c r="B30" s="43" t="n"/>
      <c r="C30" s="43" t="n"/>
      <c r="D30" s="43" t="n"/>
      <c r="E30" s="43" t="n"/>
      <c r="F30" s="43" t="n"/>
      <c r="G30" s="43" t="n"/>
      <c r="H30" s="43" t="n"/>
      <c r="I30" s="62">
        <f>IFERROR(VLOOKUP(C30,'Rate Reference'!$A$7:$C$25,2,FALSE()),"")</f>
        <v/>
      </c>
      <c r="J30" s="62">
        <f>IFERROR(VLOOKUP(C30,'Rate Reference'!$A$7:$C$25,3,FALSE()),"")</f>
        <v/>
      </c>
    </row>
    <row r="31" ht="15" customHeight="1" s="33">
      <c r="A31" s="42" t="n">
        <v>25</v>
      </c>
      <c r="B31" s="43" t="n"/>
      <c r="C31" s="43" t="n"/>
      <c r="D31" s="43" t="n"/>
      <c r="E31" s="43" t="n"/>
      <c r="F31" s="43" t="n"/>
      <c r="G31" s="43" t="n"/>
      <c r="H31" s="43" t="n"/>
      <c r="I31" s="62">
        <f>IFERROR(VLOOKUP(C31,'Rate Reference'!$A$7:$C$25,2,FALSE()),"")</f>
        <v/>
      </c>
      <c r="J31" s="62">
        <f>IFERROR(VLOOKUP(C31,'Rate Reference'!$A$7:$C$25,3,FALSE()),"")</f>
        <v/>
      </c>
    </row>
    <row r="32" ht="15" customHeight="1" s="33">
      <c r="A32" s="42" t="n">
        <v>26</v>
      </c>
      <c r="B32" s="43" t="n"/>
      <c r="C32" s="43" t="n"/>
      <c r="D32" s="43" t="n"/>
      <c r="E32" s="43" t="n"/>
      <c r="F32" s="43" t="n"/>
      <c r="G32" s="43" t="n"/>
      <c r="H32" s="43" t="n"/>
      <c r="I32" s="62">
        <f>IFERROR(VLOOKUP(C32,'Rate Reference'!$A$7:$C$25,2,FALSE()),"")</f>
        <v/>
      </c>
      <c r="J32" s="62">
        <f>IFERROR(VLOOKUP(C32,'Rate Reference'!$A$7:$C$25,3,FALSE()),"")</f>
        <v/>
      </c>
    </row>
    <row r="33" ht="15" customHeight="1" s="33">
      <c r="A33" s="42" t="n">
        <v>27</v>
      </c>
      <c r="B33" s="43" t="n"/>
      <c r="C33" s="43" t="n"/>
      <c r="D33" s="43" t="n"/>
      <c r="E33" s="43" t="n"/>
      <c r="F33" s="43" t="n"/>
      <c r="G33" s="43" t="n"/>
      <c r="H33" s="43" t="n"/>
      <c r="I33" s="62">
        <f>IFERROR(VLOOKUP(C33,'Rate Reference'!$A$7:$C$25,2,FALSE()),"")</f>
        <v/>
      </c>
      <c r="J33" s="62">
        <f>IFERROR(VLOOKUP(C33,'Rate Reference'!$A$7:$C$25,3,FALSE()),"")</f>
        <v/>
      </c>
    </row>
    <row r="34" ht="15" customHeight="1" s="33">
      <c r="A34" s="42" t="n">
        <v>28</v>
      </c>
      <c r="B34" s="43" t="n"/>
      <c r="C34" s="43" t="n"/>
      <c r="D34" s="43" t="n"/>
      <c r="E34" s="43" t="n"/>
      <c r="F34" s="43" t="n"/>
      <c r="G34" s="43" t="n"/>
      <c r="H34" s="43" t="n"/>
      <c r="I34" s="62">
        <f>IFERROR(VLOOKUP(C34,'Rate Reference'!$A$7:$C$25,2,FALSE()),"")</f>
        <v/>
      </c>
      <c r="J34" s="62">
        <f>IFERROR(VLOOKUP(C34,'Rate Reference'!$A$7:$C$25,3,FALSE()),"")</f>
        <v/>
      </c>
    </row>
    <row r="35" ht="15" customHeight="1" s="33">
      <c r="A35" s="42" t="n">
        <v>29</v>
      </c>
      <c r="B35" s="43" t="n"/>
      <c r="C35" s="43" t="n"/>
      <c r="D35" s="43" t="n"/>
      <c r="E35" s="43" t="n"/>
      <c r="F35" s="43" t="n"/>
      <c r="G35" s="43" t="n"/>
      <c r="H35" s="43" t="n"/>
      <c r="I35" s="62">
        <f>IFERROR(VLOOKUP(C35,'Rate Reference'!$A$7:$C$25,2,FALSE()),"")</f>
        <v/>
      </c>
      <c r="J35" s="62">
        <f>IFERROR(VLOOKUP(C35,'Rate Reference'!$A$7:$C$25,3,FALSE()),"")</f>
        <v/>
      </c>
    </row>
    <row r="36" ht="15" customHeight="1" s="33">
      <c r="A36" s="42" t="n">
        <v>30</v>
      </c>
      <c r="B36" s="43" t="n"/>
      <c r="C36" s="43" t="n"/>
      <c r="D36" s="43" t="n"/>
      <c r="E36" s="43" t="n"/>
      <c r="F36" s="43" t="n"/>
      <c r="G36" s="43" t="n"/>
      <c r="H36" s="43" t="n"/>
      <c r="I36" s="62">
        <f>IFERROR(VLOOKUP(C36,'Rate Reference'!$A$7:$C$25,2,FALSE()),"")</f>
        <v/>
      </c>
      <c r="J36" s="62">
        <f>IFERROR(VLOOKUP(C36,'Rate Reference'!$A$7:$C$25,3,FALSE()),"")</f>
        <v/>
      </c>
    </row>
    <row r="37" ht="15" customHeight="1" s="33">
      <c r="A37" s="42" t="n">
        <v>31</v>
      </c>
      <c r="B37" s="43" t="n"/>
      <c r="C37" s="43" t="n"/>
      <c r="D37" s="43" t="n"/>
      <c r="E37" s="43" t="n"/>
      <c r="F37" s="43" t="n"/>
      <c r="G37" s="43" t="n"/>
      <c r="H37" s="43" t="n"/>
      <c r="I37" s="62">
        <f>IFERROR(VLOOKUP(C37,'Rate Reference'!$A$7:$C$25,2,FALSE()),"")</f>
        <v/>
      </c>
      <c r="J37" s="62">
        <f>IFERROR(VLOOKUP(C37,'Rate Reference'!$A$7:$C$25,3,FALSE()),"")</f>
        <v/>
      </c>
    </row>
    <row r="38" ht="15" customHeight="1" s="33">
      <c r="A38" s="42" t="n">
        <v>32</v>
      </c>
      <c r="B38" s="43" t="n"/>
      <c r="C38" s="43" t="n"/>
      <c r="D38" s="43" t="n"/>
      <c r="E38" s="43" t="n"/>
      <c r="F38" s="43" t="n"/>
      <c r="G38" s="43" t="n"/>
      <c r="H38" s="43" t="n"/>
      <c r="I38" s="62">
        <f>IFERROR(VLOOKUP(C38,'Rate Reference'!$A$7:$C$25,2,FALSE()),"")</f>
        <v/>
      </c>
      <c r="J38" s="62">
        <f>IFERROR(VLOOKUP(C38,'Rate Reference'!$A$7:$C$25,3,FALSE()),"")</f>
        <v/>
      </c>
    </row>
    <row r="39" ht="15" customHeight="1" s="33">
      <c r="A39" s="42" t="n">
        <v>33</v>
      </c>
      <c r="B39" s="43" t="n"/>
      <c r="C39" s="43" t="n"/>
      <c r="D39" s="43" t="n"/>
      <c r="E39" s="43" t="n"/>
      <c r="F39" s="43" t="n"/>
      <c r="G39" s="43" t="n"/>
      <c r="H39" s="43" t="n"/>
      <c r="I39" s="62">
        <f>IFERROR(VLOOKUP(C39,'Rate Reference'!$A$7:$C$25,2,FALSE()),"")</f>
        <v/>
      </c>
      <c r="J39" s="62">
        <f>IFERROR(VLOOKUP(C39,'Rate Reference'!$A$7:$C$25,3,FALSE()),"")</f>
        <v/>
      </c>
    </row>
    <row r="40" ht="15" customHeight="1" s="33">
      <c r="A40" s="42" t="n">
        <v>34</v>
      </c>
      <c r="B40" s="43" t="n"/>
      <c r="C40" s="43" t="n"/>
      <c r="D40" s="43" t="n"/>
      <c r="E40" s="43" t="n"/>
      <c r="F40" s="43" t="n"/>
      <c r="G40" s="43" t="n"/>
      <c r="H40" s="43" t="n"/>
      <c r="I40" s="62">
        <f>IFERROR(VLOOKUP(C40,'Rate Reference'!$A$7:$C$25,2,FALSE()),"")</f>
        <v/>
      </c>
      <c r="J40" s="62">
        <f>IFERROR(VLOOKUP(C40,'Rate Reference'!$A$7:$C$25,3,FALSE()),"")</f>
        <v/>
      </c>
    </row>
    <row r="41" ht="15" customHeight="1" s="33">
      <c r="A41" s="42" t="n">
        <v>35</v>
      </c>
      <c r="B41" s="43" t="n"/>
      <c r="C41" s="43" t="n"/>
      <c r="D41" s="43" t="n"/>
      <c r="E41" s="43" t="n"/>
      <c r="F41" s="43" t="n"/>
      <c r="G41" s="43" t="n"/>
      <c r="H41" s="43" t="n"/>
      <c r="I41" s="62">
        <f>IFERROR(VLOOKUP(C41,'Rate Reference'!$A$7:$C$25,2,FALSE()),"")</f>
        <v/>
      </c>
      <c r="J41" s="62">
        <f>IFERROR(VLOOKUP(C41,'Rate Reference'!$A$7:$C$25,3,FALSE()),"")</f>
        <v/>
      </c>
    </row>
    <row r="42" ht="15" customHeight="1" s="33">
      <c r="A42" s="42" t="n">
        <v>36</v>
      </c>
      <c r="B42" s="43" t="n"/>
      <c r="C42" s="43" t="n"/>
      <c r="D42" s="43" t="n"/>
      <c r="E42" s="43" t="n"/>
      <c r="F42" s="43" t="n"/>
      <c r="G42" s="43" t="n"/>
      <c r="H42" s="43" t="n"/>
      <c r="I42" s="62">
        <f>IFERROR(VLOOKUP(C42,'Rate Reference'!$A$7:$C$25,2,FALSE()),"")</f>
        <v/>
      </c>
      <c r="J42" s="62">
        <f>IFERROR(VLOOKUP(C42,'Rate Reference'!$A$7:$C$25,3,FALSE()),"")</f>
        <v/>
      </c>
    </row>
    <row r="43" ht="15" customHeight="1" s="33">
      <c r="A43" s="42" t="n">
        <v>37</v>
      </c>
      <c r="B43" s="43" t="n"/>
      <c r="C43" s="43" t="n"/>
      <c r="D43" s="43" t="n"/>
      <c r="E43" s="43" t="n"/>
      <c r="F43" s="43" t="n"/>
      <c r="G43" s="43" t="n"/>
      <c r="H43" s="43" t="n"/>
      <c r="I43" s="62">
        <f>IFERROR(VLOOKUP(C43,'Rate Reference'!$A$7:$C$25,2,FALSE()),"")</f>
        <v/>
      </c>
      <c r="J43" s="62">
        <f>IFERROR(VLOOKUP(C43,'Rate Reference'!$A$7:$C$25,3,FALSE()),"")</f>
        <v/>
      </c>
    </row>
    <row r="44" ht="15" customHeight="1" s="33">
      <c r="A44" s="42" t="n">
        <v>38</v>
      </c>
      <c r="B44" s="43" t="n"/>
      <c r="C44" s="43" t="n"/>
      <c r="D44" s="43" t="n"/>
      <c r="E44" s="43" t="n"/>
      <c r="F44" s="43" t="n"/>
      <c r="G44" s="43" t="n"/>
      <c r="H44" s="43" t="n"/>
      <c r="I44" s="62">
        <f>IFERROR(VLOOKUP(C44,'Rate Reference'!$A$7:$C$25,2,FALSE()),"")</f>
        <v/>
      </c>
      <c r="J44" s="62">
        <f>IFERROR(VLOOKUP(C44,'Rate Reference'!$A$7:$C$25,3,FALSE()),"")</f>
        <v/>
      </c>
    </row>
    <row r="45" ht="15" customHeight="1" s="33">
      <c r="A45" s="42" t="n">
        <v>39</v>
      </c>
      <c r="B45" s="43" t="n"/>
      <c r="C45" s="43" t="n"/>
      <c r="D45" s="43" t="n"/>
      <c r="E45" s="43" t="n"/>
      <c r="F45" s="43" t="n"/>
      <c r="G45" s="43" t="n"/>
      <c r="H45" s="43" t="n"/>
      <c r="I45" s="62">
        <f>IFERROR(VLOOKUP(C45,'Rate Reference'!$A$7:$C$25,2,FALSE()),"")</f>
        <v/>
      </c>
      <c r="J45" s="62">
        <f>IFERROR(VLOOKUP(C45,'Rate Reference'!$A$7:$C$25,3,FALSE()),"")</f>
        <v/>
      </c>
    </row>
    <row r="46" ht="15" customHeight="1" s="33">
      <c r="A46" s="42" t="n">
        <v>40</v>
      </c>
      <c r="B46" s="43" t="n"/>
      <c r="C46" s="43" t="n"/>
      <c r="D46" s="43" t="n"/>
      <c r="E46" s="43" t="n"/>
      <c r="F46" s="43" t="n"/>
      <c r="G46" s="43" t="n"/>
      <c r="H46" s="43" t="n"/>
      <c r="I46" s="62">
        <f>IFERROR(VLOOKUP(C46,'Rate Reference'!$A$7:$C$25,2,FALSE()),"")</f>
        <v/>
      </c>
      <c r="J46" s="62">
        <f>IFERROR(VLOOKUP(C46,'Rate Reference'!$A$7:$C$25,3,FALSE()),"")</f>
        <v/>
      </c>
    </row>
    <row r="47"/>
    <row r="48" ht="25.5" customHeight="1" s="33">
      <c r="A48" s="41" t="inlineStr">
        <is>
          <t>Prepared by CA Tirumalesh Malla  |  calcguru.in  —  Indicative estimation under the Income-tax Act, 1961 (Sec. 32, block of assets) and Companies Act, 2013 (Schedule II). Verify before filing.</t>
        </is>
      </c>
    </row>
  </sheetData>
  <sheetProtection selectLockedCells="0" selectUnlockedCells="0" sheet="1" objects="0" insertRows="0" insertHyperlinks="1" autoFilter="0" scenarios="0" formatColumns="0" deleteColumns="0" insertColumns="0" pivotTables="1" deleteRows="0" formatCells="0" formatRows="0" sort="0" password="BBBC"/>
  <mergeCells count="4">
    <mergeCell ref="A1:J1"/>
    <mergeCell ref="A48:J48"/>
    <mergeCell ref="A3:J3"/>
    <mergeCell ref="A2:J2"/>
  </mergeCells>
  <dataValidations count="2">
    <dataValidation sqref="C7:C46" showDropDown="0" showInputMessage="0" showErrorMessage="0" allowBlank="1" type="list" errorStyle="stop" operator="between">
      <formula1>'Rate Reference'!$A$7:$A$25</formula1>
      <formula2>0</formula2>
    </dataValidation>
    <dataValidation sqref="F7:F46 H7:H46" showDropDown="0" showInputMessage="0" showErrorMessage="0" allowBlank="1" type="list" errorStyle="stop" operator="between">
      <formula1>"Yes,No"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K36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10" customWidth="1" style="32" min="1" max="1"/>
    <col width="16" customWidth="1" style="32" min="2" max="4"/>
    <col width="14" customWidth="1" style="32" min="5" max="5"/>
    <col width="13" customWidth="1" style="32" min="6" max="6"/>
    <col width="14" customWidth="1" style="32" min="7" max="8"/>
    <col width="15" customWidth="1" style="32" min="9" max="9"/>
    <col width="14" customWidth="1" style="32" min="10" max="11"/>
  </cols>
  <sheetData>
    <row r="1" ht="30" customHeight="1" s="33">
      <c r="A1" s="34" t="inlineStr">
        <is>
          <t>CalcGuru</t>
        </is>
      </c>
    </row>
    <row r="2" ht="21.75" customHeight="1" s="33">
      <c r="A2" s="35" t="inlineStr">
        <is>
          <t>Income-tax Act — Block of Assets (WDV method, Sec. 32)</t>
        </is>
      </c>
    </row>
    <row r="3" ht="18" customHeight="1" s="33">
      <c r="A3" s="36" t="inlineStr">
        <is>
          <t>Additions/deletions auto-pulled from the Fixed Asset Register. Enter opening WDV per block. Assets used &lt;180 days get half rate.</t>
        </is>
      </c>
    </row>
    <row r="4"/>
    <row r="5" ht="15" customHeight="1" s="33">
      <c r="A5" s="45" t="inlineStr">
        <is>
          <t>Enter Opening WDV per block (yellow). Everything else is automatic.  NOTES: Additional depreciation u/s 32(1)(iia) applies only to NEW plant &amp; machinery in manufacture/power business and is NOT available to companies opting sec 115BAA/115BAB; balance 10% of &lt;180-day assets is claimable NEXT year (not automated here). If a block ceases to exist during the year, short-term capital gain/loss u/s 50 needs manual treatment.</t>
        </is>
      </c>
    </row>
    <row r="6" ht="31.5" customHeight="1" s="33">
      <c r="A6" s="37" t="inlineStr">
        <is>
          <t>Block / asset class</t>
        </is>
      </c>
      <c r="B6" s="37" t="inlineStr">
        <is>
          <t>Rate %</t>
        </is>
      </c>
      <c r="C6" s="37" t="inlineStr">
        <is>
          <t>Opening WDV</t>
        </is>
      </c>
      <c r="D6" s="37" t="inlineStr">
        <is>
          <t>Additions ≥180d</t>
        </is>
      </c>
      <c r="E6" s="37" t="inlineStr">
        <is>
          <t>Additions &lt;180d</t>
        </is>
      </c>
      <c r="F6" s="37" t="inlineStr">
        <is>
          <t>Deletions</t>
        </is>
      </c>
      <c r="G6" s="37" t="inlineStr">
        <is>
          <t>Block WDV</t>
        </is>
      </c>
      <c r="H6" s="37" t="inlineStr">
        <is>
          <t>Depreciation</t>
        </is>
      </c>
      <c r="I6" s="37" t="inlineStr">
        <is>
          <t>Add'l dep @20%/10%</t>
        </is>
      </c>
      <c r="J6" s="37" t="inlineStr">
        <is>
          <t>Closing WDV</t>
        </is>
      </c>
      <c r="K6" s="37" t="inlineStr">
        <is>
          <t>STCG / (loss)</t>
        </is>
      </c>
    </row>
    <row r="7" ht="19.4" customHeight="1" s="33">
      <c r="A7" s="38" t="inlineStr">
        <is>
          <t>Buildings — Residential</t>
        </is>
      </c>
      <c r="B7" s="63">
        <f>IFERROR(VLOOKUP(A7,'Rate Reference'!$A$7:$C$25,2,FALSE())/100,0)</f>
        <v/>
      </c>
      <c r="C7" s="47" t="n">
        <v>0</v>
      </c>
      <c r="D7" s="64">
        <f>SUMIFS('Fixed Asset Register'!$D$7:$D$46,'Fixed Asset Register'!$C$7:$C$46,A7,'Fixed Asset Register'!$F$7:$F$46,"Yes")</f>
        <v/>
      </c>
      <c r="E7" s="64">
        <f>SUMIFS('Fixed Asset Register'!$D$7:$D$46,'Fixed Asset Register'!$C$7:$C$46,A7,'Fixed Asset Register'!$F$7:$F$46,"No")</f>
        <v/>
      </c>
      <c r="F7" s="64">
        <f>SUMIFS('Fixed Asset Register'!$G$7:$G$46,'Fixed Asset Register'!$C$7:$C$46,A7)</f>
        <v/>
      </c>
      <c r="G7" s="64">
        <f>C7+D7+E7-F7</f>
        <v/>
      </c>
      <c r="H7" s="64">
        <f>IF(G7&lt;=0,0,MIN(G7,B7*MAX(0,G7-E7)+B7/2*MIN(E7,G7)))</f>
        <v/>
      </c>
      <c r="I7" s="64">
        <f>0.2*SUMIFS('Fixed Asset Register'!$D$7:$D$46,'Fixed Asset Register'!$C$7:$C$46,A7,'Fixed Asset Register'!$H$7:$H$46,"Yes",'Fixed Asset Register'!$F$7:$F$46,"Yes")+0.1*SUMIFS('Fixed Asset Register'!$D$7:$D$46,'Fixed Asset Register'!$C$7:$C$46,A7,'Fixed Asset Register'!$H$7:$H$46,"Yes",'Fixed Asset Register'!$F$7:$F$46,"No")</f>
        <v/>
      </c>
      <c r="J7" s="64">
        <f>MAX(0,G7-H7-I7)</f>
        <v/>
      </c>
      <c r="K7" s="64">
        <f>IF(G7&lt;0,-G7,0)</f>
        <v/>
      </c>
    </row>
    <row r="8" ht="46.25" customHeight="1" s="33">
      <c r="A8" s="38" t="inlineStr">
        <is>
          <t>Buildings — Non-residential (offices, factories)</t>
        </is>
      </c>
      <c r="B8" s="63">
        <f>IFERROR(VLOOKUP(A8,'Rate Reference'!$A$7:$C$25,2,FALSE())/100,0)</f>
        <v/>
      </c>
      <c r="C8" s="47" t="n">
        <v>0</v>
      </c>
      <c r="D8" s="64">
        <f>SUMIFS('Fixed Asset Register'!$D$7:$D$46,'Fixed Asset Register'!$C$7:$C$46,A8,'Fixed Asset Register'!$F$7:$F$46,"Yes")</f>
        <v/>
      </c>
      <c r="E8" s="64">
        <f>SUMIFS('Fixed Asset Register'!$D$7:$D$46,'Fixed Asset Register'!$C$7:$C$46,A8,'Fixed Asset Register'!$F$7:$F$46,"No")</f>
        <v/>
      </c>
      <c r="F8" s="64">
        <f>SUMIFS('Fixed Asset Register'!$G$7:$G$46,'Fixed Asset Register'!$C$7:$C$46,A8)</f>
        <v/>
      </c>
      <c r="G8" s="64">
        <f>C8+D8+E8-F8</f>
        <v/>
      </c>
      <c r="H8" s="64">
        <f>IF(G8&lt;=0,0,MIN(G8,B8*MAX(0,G8-E8)+B8/2*MIN(E8,G8)))</f>
        <v/>
      </c>
      <c r="I8" s="64">
        <f>0.2*SUMIFS('Fixed Asset Register'!$D$7:$D$46,'Fixed Asset Register'!$C$7:$C$46,A8,'Fixed Asset Register'!$H$7:$H$46,"Yes",'Fixed Asset Register'!$F$7:$F$46,"Yes")+0.1*SUMIFS('Fixed Asset Register'!$D$7:$D$46,'Fixed Asset Register'!$C$7:$C$46,A8,'Fixed Asset Register'!$H$7:$H$46,"Yes",'Fixed Asset Register'!$F$7:$F$46,"No")</f>
        <v/>
      </c>
      <c r="J8" s="64">
        <f>MAX(0,G8-H8-I8)</f>
        <v/>
      </c>
      <c r="K8" s="64">
        <f>IF(G8&lt;0,-G8,0)</f>
        <v/>
      </c>
    </row>
    <row r="9" ht="37.3" customHeight="1" s="33">
      <c r="A9" s="38" t="inlineStr">
        <is>
          <t>Buildings — Purely temporary structures</t>
        </is>
      </c>
      <c r="B9" s="63">
        <f>IFERROR(VLOOKUP(A9,'Rate Reference'!$A$7:$C$25,2,FALSE())/100,0)</f>
        <v/>
      </c>
      <c r="C9" s="47" t="n">
        <v>0</v>
      </c>
      <c r="D9" s="64">
        <f>SUMIFS('Fixed Asset Register'!$D$7:$D$46,'Fixed Asset Register'!$C$7:$C$46,A9,'Fixed Asset Register'!$F$7:$F$46,"Yes")</f>
        <v/>
      </c>
      <c r="E9" s="64">
        <f>SUMIFS('Fixed Asset Register'!$D$7:$D$46,'Fixed Asset Register'!$C$7:$C$46,A9,'Fixed Asset Register'!$F$7:$F$46,"No")</f>
        <v/>
      </c>
      <c r="F9" s="64">
        <f>SUMIFS('Fixed Asset Register'!$G$7:$G$46,'Fixed Asset Register'!$C$7:$C$46,A9)</f>
        <v/>
      </c>
      <c r="G9" s="64">
        <f>C9+D9+E9-F9</f>
        <v/>
      </c>
      <c r="H9" s="64">
        <f>IF(G9&lt;=0,0,MIN(G9,B9*MAX(0,G9-E9)+B9/2*MIN(E9,G9)))</f>
        <v/>
      </c>
      <c r="I9" s="64">
        <f>0.2*SUMIFS('Fixed Asset Register'!$D$7:$D$46,'Fixed Asset Register'!$C$7:$C$46,A9,'Fixed Asset Register'!$H$7:$H$46,"Yes",'Fixed Asset Register'!$F$7:$F$46,"Yes")+0.1*SUMIFS('Fixed Asset Register'!$D$7:$D$46,'Fixed Asset Register'!$C$7:$C$46,A9,'Fixed Asset Register'!$H$7:$H$46,"Yes",'Fixed Asset Register'!$F$7:$F$46,"No")</f>
        <v/>
      </c>
      <c r="J9" s="64">
        <f>MAX(0,G9-H9-I9)</f>
        <v/>
      </c>
      <c r="K9" s="64">
        <f>IF(G9&lt;0,-G9,0)</f>
        <v/>
      </c>
    </row>
    <row r="10" ht="28.35" customHeight="1" s="33">
      <c r="A10" s="38" t="inlineStr">
        <is>
          <t>Plant &amp; Machinery (general)</t>
        </is>
      </c>
      <c r="B10" s="63">
        <f>IFERROR(VLOOKUP(A10,'Rate Reference'!$A$7:$C$25,2,FALSE())/100,0)</f>
        <v/>
      </c>
      <c r="C10" s="47" t="n">
        <v>0</v>
      </c>
      <c r="D10" s="64">
        <f>SUMIFS('Fixed Asset Register'!$D$7:$D$46,'Fixed Asset Register'!$C$7:$C$46,A10,'Fixed Asset Register'!$F$7:$F$46,"Yes")</f>
        <v/>
      </c>
      <c r="E10" s="64">
        <f>SUMIFS('Fixed Asset Register'!$D$7:$D$46,'Fixed Asset Register'!$C$7:$C$46,A10,'Fixed Asset Register'!$F$7:$F$46,"No")</f>
        <v/>
      </c>
      <c r="F10" s="64">
        <f>SUMIFS('Fixed Asset Register'!$G$7:$G$46,'Fixed Asset Register'!$C$7:$C$46,A10)</f>
        <v/>
      </c>
      <c r="G10" s="64">
        <f>C10+D10+E10-F10</f>
        <v/>
      </c>
      <c r="H10" s="64">
        <f>IF(G10&lt;=0,0,MIN(G10,B10*MAX(0,G10-E10)+B10/2*MIN(E10,G10)))</f>
        <v/>
      </c>
      <c r="I10" s="64">
        <f>0.2*SUMIFS('Fixed Asset Register'!$D$7:$D$46,'Fixed Asset Register'!$C$7:$C$46,A10,'Fixed Asset Register'!$H$7:$H$46,"Yes",'Fixed Asset Register'!$F$7:$F$46,"Yes")+0.1*SUMIFS('Fixed Asset Register'!$D$7:$D$46,'Fixed Asset Register'!$C$7:$C$46,A10,'Fixed Asset Register'!$H$7:$H$46,"Yes",'Fixed Asset Register'!$F$7:$F$46,"No")</f>
        <v/>
      </c>
      <c r="J10" s="64">
        <f>MAX(0,G10-H10-I10)</f>
        <v/>
      </c>
      <c r="K10" s="64">
        <f>IF(G10&lt;0,-G10,0)</f>
        <v/>
      </c>
    </row>
    <row r="11" ht="37.3" customHeight="1" s="33">
      <c r="A11" s="38" t="inlineStr">
        <is>
          <t>Plant &amp; Machinery — Continuous Process Plant</t>
        </is>
      </c>
      <c r="B11" s="63">
        <f>IFERROR(VLOOKUP(A11,'Rate Reference'!$A$7:$C$25,2,FALSE())/100,0)</f>
        <v/>
      </c>
      <c r="C11" s="47" t="n">
        <v>0</v>
      </c>
      <c r="D11" s="64">
        <f>SUMIFS('Fixed Asset Register'!$D$7:$D$46,'Fixed Asset Register'!$C$7:$C$46,A11,'Fixed Asset Register'!$F$7:$F$46,"Yes")</f>
        <v/>
      </c>
      <c r="E11" s="64">
        <f>SUMIFS('Fixed Asset Register'!$D$7:$D$46,'Fixed Asset Register'!$C$7:$C$46,A11,'Fixed Asset Register'!$F$7:$F$46,"No")</f>
        <v/>
      </c>
      <c r="F11" s="64">
        <f>SUMIFS('Fixed Asset Register'!$G$7:$G$46,'Fixed Asset Register'!$C$7:$C$46,A11)</f>
        <v/>
      </c>
      <c r="G11" s="64">
        <f>C11+D11+E11-F11</f>
        <v/>
      </c>
      <c r="H11" s="64">
        <f>IF(G11&lt;=0,0,MIN(G11,B11*MAX(0,G11-E11)+B11/2*MIN(E11,G11)))</f>
        <v/>
      </c>
      <c r="I11" s="64">
        <f>0.2*SUMIFS('Fixed Asset Register'!$D$7:$D$46,'Fixed Asset Register'!$C$7:$C$46,A11,'Fixed Asset Register'!$H$7:$H$46,"Yes",'Fixed Asset Register'!$F$7:$F$46,"Yes")+0.1*SUMIFS('Fixed Asset Register'!$D$7:$D$46,'Fixed Asset Register'!$C$7:$C$46,A11,'Fixed Asset Register'!$H$7:$H$46,"Yes",'Fixed Asset Register'!$F$7:$F$46,"No")</f>
        <v/>
      </c>
      <c r="J11" s="64">
        <f>MAX(0,G11-H11-I11)</f>
        <v/>
      </c>
      <c r="K11" s="64">
        <f>IF(G11&lt;0,-G11,0)</f>
        <v/>
      </c>
    </row>
    <row r="12" ht="28.35" customHeight="1" s="33">
      <c r="A12" s="38" t="inlineStr">
        <is>
          <t>Motor Cars (not in hiring business)</t>
        </is>
      </c>
      <c r="B12" s="63">
        <f>IFERROR(VLOOKUP(A12,'Rate Reference'!$A$7:$C$25,2,FALSE())/100,0)</f>
        <v/>
      </c>
      <c r="C12" s="47" t="n">
        <v>0</v>
      </c>
      <c r="D12" s="64">
        <f>SUMIFS('Fixed Asset Register'!$D$7:$D$46,'Fixed Asset Register'!$C$7:$C$46,A12,'Fixed Asset Register'!$F$7:$F$46,"Yes")</f>
        <v/>
      </c>
      <c r="E12" s="64">
        <f>SUMIFS('Fixed Asset Register'!$D$7:$D$46,'Fixed Asset Register'!$C$7:$C$46,A12,'Fixed Asset Register'!$F$7:$F$46,"No")</f>
        <v/>
      </c>
      <c r="F12" s="64">
        <f>SUMIFS('Fixed Asset Register'!$G$7:$G$46,'Fixed Asset Register'!$C$7:$C$46,A12)</f>
        <v/>
      </c>
      <c r="G12" s="64">
        <f>C12+D12+E12-F12</f>
        <v/>
      </c>
      <c r="H12" s="64">
        <f>IF(G12&lt;=0,0,MIN(G12,B12*MAX(0,G12-E12)+B12/2*MIN(E12,G12)))</f>
        <v/>
      </c>
      <c r="I12" s="64">
        <f>0.2*SUMIFS('Fixed Asset Register'!$D$7:$D$46,'Fixed Asset Register'!$C$7:$C$46,A12,'Fixed Asset Register'!$H$7:$H$46,"Yes",'Fixed Asset Register'!$F$7:$F$46,"Yes")+0.1*SUMIFS('Fixed Asset Register'!$D$7:$D$46,'Fixed Asset Register'!$C$7:$C$46,A12,'Fixed Asset Register'!$H$7:$H$46,"Yes",'Fixed Asset Register'!$F$7:$F$46,"No")</f>
        <v/>
      </c>
      <c r="J12" s="64">
        <f>MAX(0,G12-H12-I12)</f>
        <v/>
      </c>
      <c r="K12" s="64">
        <f>IF(G12&lt;0,-G12,0)</f>
        <v/>
      </c>
    </row>
    <row r="13" ht="37.3" customHeight="1" s="33">
      <c r="A13" s="38" t="inlineStr">
        <is>
          <t>Motor Buses / Taxis used for hiring</t>
        </is>
      </c>
      <c r="B13" s="63">
        <f>IFERROR(VLOOKUP(A13,'Rate Reference'!$A$7:$C$25,2,FALSE())/100,0)</f>
        <v/>
      </c>
      <c r="C13" s="47" t="n">
        <v>0</v>
      </c>
      <c r="D13" s="64">
        <f>SUMIFS('Fixed Asset Register'!$D$7:$D$46,'Fixed Asset Register'!$C$7:$C$46,A13,'Fixed Asset Register'!$F$7:$F$46,"Yes")</f>
        <v/>
      </c>
      <c r="E13" s="64">
        <f>SUMIFS('Fixed Asset Register'!$D$7:$D$46,'Fixed Asset Register'!$C$7:$C$46,A13,'Fixed Asset Register'!$F$7:$F$46,"No")</f>
        <v/>
      </c>
      <c r="F13" s="64">
        <f>SUMIFS('Fixed Asset Register'!$G$7:$G$46,'Fixed Asset Register'!$C$7:$C$46,A13)</f>
        <v/>
      </c>
      <c r="G13" s="64">
        <f>C13+D13+E13-F13</f>
        <v/>
      </c>
      <c r="H13" s="64">
        <f>IF(G13&lt;=0,0,MIN(G13,B13*MAX(0,G13-E13)+B13/2*MIN(E13,G13)))</f>
        <v/>
      </c>
      <c r="I13" s="64">
        <f>0.2*SUMIFS('Fixed Asset Register'!$D$7:$D$46,'Fixed Asset Register'!$C$7:$C$46,A13,'Fixed Asset Register'!$H$7:$H$46,"Yes",'Fixed Asset Register'!$F$7:$F$46,"Yes")+0.1*SUMIFS('Fixed Asset Register'!$D$7:$D$46,'Fixed Asset Register'!$C$7:$C$46,A13,'Fixed Asset Register'!$H$7:$H$46,"Yes",'Fixed Asset Register'!$F$7:$F$46,"No")</f>
        <v/>
      </c>
      <c r="J13" s="64">
        <f>MAX(0,G13-H13-I13)</f>
        <v/>
      </c>
      <c r="K13" s="64">
        <f>IF(G13&lt;0,-G13,0)</f>
        <v/>
      </c>
    </row>
    <row r="14" ht="19.4" customHeight="1" s="33">
      <c r="A14" s="38" t="inlineStr">
        <is>
          <t>Computers, Laptops (end-user devices)</t>
        </is>
      </c>
      <c r="B14" s="63">
        <f>IFERROR(VLOOKUP(A14,'Rate Reference'!$A$7:$C$25,2,FALSE())/100,0)</f>
        <v/>
      </c>
      <c r="C14" s="47" t="n">
        <v>0</v>
      </c>
      <c r="D14" s="64">
        <f>SUMIFS('Fixed Asset Register'!$D$7:$D$46,'Fixed Asset Register'!$C$7:$C$46,A14,'Fixed Asset Register'!$F$7:$F$46,"Yes")</f>
        <v/>
      </c>
      <c r="E14" s="64">
        <f>SUMIFS('Fixed Asset Register'!$D$7:$D$46,'Fixed Asset Register'!$C$7:$C$46,A14,'Fixed Asset Register'!$F$7:$F$46,"No")</f>
        <v/>
      </c>
      <c r="F14" s="64">
        <f>SUMIFS('Fixed Asset Register'!$G$7:$G$46,'Fixed Asset Register'!$C$7:$C$46,A14)</f>
        <v/>
      </c>
      <c r="G14" s="64">
        <f>C14+D14+E14-F14</f>
        <v/>
      </c>
      <c r="H14" s="64">
        <f>IF(G14&lt;=0,0,MIN(G14,B14*MAX(0,G14-E14)+B14/2*MIN(E14,G14)))</f>
        <v/>
      </c>
      <c r="I14" s="64">
        <f>0.2*SUMIFS('Fixed Asset Register'!$D$7:$D$46,'Fixed Asset Register'!$C$7:$C$46,A14,'Fixed Asset Register'!$H$7:$H$46,"Yes",'Fixed Asset Register'!$F$7:$F$46,"Yes")+0.1*SUMIFS('Fixed Asset Register'!$D$7:$D$46,'Fixed Asset Register'!$C$7:$C$46,A14,'Fixed Asset Register'!$H$7:$H$46,"Yes",'Fixed Asset Register'!$F$7:$F$46,"No")</f>
        <v/>
      </c>
      <c r="J14" s="64">
        <f>MAX(0,G14-H14-I14)</f>
        <v/>
      </c>
      <c r="K14" s="64">
        <f>IF(G14&lt;0,-G14,0)</f>
        <v/>
      </c>
    </row>
    <row r="15" ht="19.4" customHeight="1" s="33">
      <c r="A15" s="38" t="inlineStr">
        <is>
          <t>Computer Software</t>
        </is>
      </c>
      <c r="B15" s="63">
        <f>IFERROR(VLOOKUP(A15,'Rate Reference'!$A$7:$C$25,2,FALSE())/100,0)</f>
        <v/>
      </c>
      <c r="C15" s="47" t="n">
        <v>0</v>
      </c>
      <c r="D15" s="64">
        <f>SUMIFS('Fixed Asset Register'!$D$7:$D$46,'Fixed Asset Register'!$C$7:$C$46,A15,'Fixed Asset Register'!$F$7:$F$46,"Yes")</f>
        <v/>
      </c>
      <c r="E15" s="64">
        <f>SUMIFS('Fixed Asset Register'!$D$7:$D$46,'Fixed Asset Register'!$C$7:$C$46,A15,'Fixed Asset Register'!$F$7:$F$46,"No")</f>
        <v/>
      </c>
      <c r="F15" s="64">
        <f>SUMIFS('Fixed Asset Register'!$G$7:$G$46,'Fixed Asset Register'!$C$7:$C$46,A15)</f>
        <v/>
      </c>
      <c r="G15" s="64">
        <f>C15+D15+E15-F15</f>
        <v/>
      </c>
      <c r="H15" s="64">
        <f>IF(G15&lt;=0,0,MIN(G15,B15*MAX(0,G15-E15)+B15/2*MIN(E15,G15)))</f>
        <v/>
      </c>
      <c r="I15" s="64">
        <f>0.2*SUMIFS('Fixed Asset Register'!$D$7:$D$46,'Fixed Asset Register'!$C$7:$C$46,A15,'Fixed Asset Register'!$H$7:$H$46,"Yes",'Fixed Asset Register'!$F$7:$F$46,"Yes")+0.1*SUMIFS('Fixed Asset Register'!$D$7:$D$46,'Fixed Asset Register'!$C$7:$C$46,A15,'Fixed Asset Register'!$H$7:$H$46,"Yes",'Fixed Asset Register'!$F$7:$F$46,"No")</f>
        <v/>
      </c>
      <c r="J15" s="64">
        <f>MAX(0,G15-H15-I15)</f>
        <v/>
      </c>
      <c r="K15" s="64">
        <f>IF(G15&lt;0,-G15,0)</f>
        <v/>
      </c>
    </row>
    <row r="16" ht="19.4" customHeight="1" s="33">
      <c r="A16" s="38" t="inlineStr">
        <is>
          <t>Furniture &amp; Fittings</t>
        </is>
      </c>
      <c r="B16" s="63">
        <f>IFERROR(VLOOKUP(A16,'Rate Reference'!$A$7:$C$25,2,FALSE())/100,0)</f>
        <v/>
      </c>
      <c r="C16" s="47" t="n">
        <v>0</v>
      </c>
      <c r="D16" s="64">
        <f>SUMIFS('Fixed Asset Register'!$D$7:$D$46,'Fixed Asset Register'!$C$7:$C$46,A16,'Fixed Asset Register'!$F$7:$F$46,"Yes")</f>
        <v/>
      </c>
      <c r="E16" s="64">
        <f>SUMIFS('Fixed Asset Register'!$D$7:$D$46,'Fixed Asset Register'!$C$7:$C$46,A16,'Fixed Asset Register'!$F$7:$F$46,"No")</f>
        <v/>
      </c>
      <c r="F16" s="64">
        <f>SUMIFS('Fixed Asset Register'!$G$7:$G$46,'Fixed Asset Register'!$C$7:$C$46,A16)</f>
        <v/>
      </c>
      <c r="G16" s="64">
        <f>C16+D16+E16-F16</f>
        <v/>
      </c>
      <c r="H16" s="64">
        <f>IF(G16&lt;=0,0,MIN(G16,B16*MAX(0,G16-E16)+B16/2*MIN(E16,G16)))</f>
        <v/>
      </c>
      <c r="I16" s="64">
        <f>0.2*SUMIFS('Fixed Asset Register'!$D$7:$D$46,'Fixed Asset Register'!$C$7:$C$46,A16,'Fixed Asset Register'!$H$7:$H$46,"Yes",'Fixed Asset Register'!$F$7:$F$46,"Yes")+0.1*SUMIFS('Fixed Asset Register'!$D$7:$D$46,'Fixed Asset Register'!$C$7:$C$46,A16,'Fixed Asset Register'!$H$7:$H$46,"Yes",'Fixed Asset Register'!$F$7:$F$46,"No")</f>
        <v/>
      </c>
      <c r="J16" s="64">
        <f>MAX(0,G16-H16-I16)</f>
        <v/>
      </c>
      <c r="K16" s="64">
        <f>IF(G16&lt;0,-G16,0)</f>
        <v/>
      </c>
    </row>
    <row r="17" ht="19.4" customHeight="1" s="33">
      <c r="A17" s="38" t="inlineStr">
        <is>
          <t>Office Equipment</t>
        </is>
      </c>
      <c r="B17" s="63">
        <f>IFERROR(VLOOKUP(A17,'Rate Reference'!$A$7:$C$25,2,FALSE())/100,0)</f>
        <v/>
      </c>
      <c r="C17" s="47" t="n">
        <v>0</v>
      </c>
      <c r="D17" s="64">
        <f>SUMIFS('Fixed Asset Register'!$D$7:$D$46,'Fixed Asset Register'!$C$7:$C$46,A17,'Fixed Asset Register'!$F$7:$F$46,"Yes")</f>
        <v/>
      </c>
      <c r="E17" s="64">
        <f>SUMIFS('Fixed Asset Register'!$D$7:$D$46,'Fixed Asset Register'!$C$7:$C$46,A17,'Fixed Asset Register'!$F$7:$F$46,"No")</f>
        <v/>
      </c>
      <c r="F17" s="64">
        <f>SUMIFS('Fixed Asset Register'!$G$7:$G$46,'Fixed Asset Register'!$C$7:$C$46,A17)</f>
        <v/>
      </c>
      <c r="G17" s="64">
        <f>C17+D17+E17-F17</f>
        <v/>
      </c>
      <c r="H17" s="64">
        <f>IF(G17&lt;=0,0,MIN(G17,B17*MAX(0,G17-E17)+B17/2*MIN(E17,G17)))</f>
        <v/>
      </c>
      <c r="I17" s="64">
        <f>0.2*SUMIFS('Fixed Asset Register'!$D$7:$D$46,'Fixed Asset Register'!$C$7:$C$46,A17,'Fixed Asset Register'!$H$7:$H$46,"Yes",'Fixed Asset Register'!$F$7:$F$46,"Yes")+0.1*SUMIFS('Fixed Asset Register'!$D$7:$D$46,'Fixed Asset Register'!$C$7:$C$46,A17,'Fixed Asset Register'!$H$7:$H$46,"Yes",'Fixed Asset Register'!$F$7:$F$46,"No")</f>
        <v/>
      </c>
      <c r="J17" s="64">
        <f>MAX(0,G17-H17-I17)</f>
        <v/>
      </c>
      <c r="K17" s="64">
        <f>IF(G17&lt;0,-G17,0)</f>
        <v/>
      </c>
    </row>
    <row r="18" ht="19.4" customHeight="1" s="33">
      <c r="A18" s="38" t="inlineStr">
        <is>
          <t>Electrical Installations</t>
        </is>
      </c>
      <c r="B18" s="63">
        <f>IFERROR(VLOOKUP(A18,'Rate Reference'!$A$7:$C$25,2,FALSE())/100,0)</f>
        <v/>
      </c>
      <c r="C18" s="47" t="n">
        <v>0</v>
      </c>
      <c r="D18" s="64">
        <f>SUMIFS('Fixed Asset Register'!$D$7:$D$46,'Fixed Asset Register'!$C$7:$C$46,A18,'Fixed Asset Register'!$F$7:$F$46,"Yes")</f>
        <v/>
      </c>
      <c r="E18" s="64">
        <f>SUMIFS('Fixed Asset Register'!$D$7:$D$46,'Fixed Asset Register'!$C$7:$C$46,A18,'Fixed Asset Register'!$F$7:$F$46,"No")</f>
        <v/>
      </c>
      <c r="F18" s="64">
        <f>SUMIFS('Fixed Asset Register'!$G$7:$G$46,'Fixed Asset Register'!$C$7:$C$46,A18)</f>
        <v/>
      </c>
      <c r="G18" s="64">
        <f>C18+D18+E18-F18</f>
        <v/>
      </c>
      <c r="H18" s="64">
        <f>IF(G18&lt;=0,0,MIN(G18,B18*MAX(0,G18-E18)+B18/2*MIN(E18,G18)))</f>
        <v/>
      </c>
      <c r="I18" s="64">
        <f>0.2*SUMIFS('Fixed Asset Register'!$D$7:$D$46,'Fixed Asset Register'!$C$7:$C$46,A18,'Fixed Asset Register'!$H$7:$H$46,"Yes",'Fixed Asset Register'!$F$7:$F$46,"Yes")+0.1*SUMIFS('Fixed Asset Register'!$D$7:$D$46,'Fixed Asset Register'!$C$7:$C$46,A18,'Fixed Asset Register'!$H$7:$H$46,"Yes",'Fixed Asset Register'!$F$7:$F$46,"No")</f>
        <v/>
      </c>
      <c r="J18" s="64">
        <f>MAX(0,G18-H18-I18)</f>
        <v/>
      </c>
      <c r="K18" s="64">
        <f>IF(G18&lt;0,-G18,0)</f>
        <v/>
      </c>
    </row>
    <row r="19" ht="37.3" customHeight="1" s="33">
      <c r="A19" s="38" t="inlineStr">
        <is>
          <t>Books — professional reference (annual)</t>
        </is>
      </c>
      <c r="B19" s="63">
        <f>IFERROR(VLOOKUP(A19,'Rate Reference'!$A$7:$C$25,2,FALSE())/100,0)</f>
        <v/>
      </c>
      <c r="C19" s="47" t="n">
        <v>0</v>
      </c>
      <c r="D19" s="64">
        <f>SUMIFS('Fixed Asset Register'!$D$7:$D$46,'Fixed Asset Register'!$C$7:$C$46,A19,'Fixed Asset Register'!$F$7:$F$46,"Yes")</f>
        <v/>
      </c>
      <c r="E19" s="64">
        <f>SUMIFS('Fixed Asset Register'!$D$7:$D$46,'Fixed Asset Register'!$C$7:$C$46,A19,'Fixed Asset Register'!$F$7:$F$46,"No")</f>
        <v/>
      </c>
      <c r="F19" s="64">
        <f>SUMIFS('Fixed Asset Register'!$G$7:$G$46,'Fixed Asset Register'!$C$7:$C$46,A19)</f>
        <v/>
      </c>
      <c r="G19" s="64">
        <f>C19+D19+E19-F19</f>
        <v/>
      </c>
      <c r="H19" s="64">
        <f>IF(G19&lt;=0,0,MIN(G19,B19*MAX(0,G19-E19)+B19/2*MIN(E19,G19)))</f>
        <v/>
      </c>
      <c r="I19" s="64">
        <f>0.2*SUMIFS('Fixed Asset Register'!$D$7:$D$46,'Fixed Asset Register'!$C$7:$C$46,A19,'Fixed Asset Register'!$H$7:$H$46,"Yes",'Fixed Asset Register'!$F$7:$F$46,"Yes")+0.1*SUMIFS('Fixed Asset Register'!$D$7:$D$46,'Fixed Asset Register'!$C$7:$C$46,A19,'Fixed Asset Register'!$H$7:$H$46,"Yes",'Fixed Asset Register'!$F$7:$F$46,"No")</f>
        <v/>
      </c>
      <c r="J19" s="64">
        <f>MAX(0,G19-H19-I19)</f>
        <v/>
      </c>
      <c r="K19" s="64">
        <f>IF(G19&lt;0,-G19,0)</f>
        <v/>
      </c>
    </row>
    <row r="20" ht="19.4" customHeight="1" s="33">
      <c r="A20" s="38" t="inlineStr">
        <is>
          <t>Ships — Ocean-going</t>
        </is>
      </c>
      <c r="B20" s="63">
        <f>IFERROR(VLOOKUP(A20,'Rate Reference'!$A$7:$C$25,2,FALSE())/100,0)</f>
        <v/>
      </c>
      <c r="C20" s="47" t="n">
        <v>0</v>
      </c>
      <c r="D20" s="64">
        <f>SUMIFS('Fixed Asset Register'!$D$7:$D$46,'Fixed Asset Register'!$C$7:$C$46,A20,'Fixed Asset Register'!$F$7:$F$46,"Yes")</f>
        <v/>
      </c>
      <c r="E20" s="64">
        <f>SUMIFS('Fixed Asset Register'!$D$7:$D$46,'Fixed Asset Register'!$C$7:$C$46,A20,'Fixed Asset Register'!$F$7:$F$46,"No")</f>
        <v/>
      </c>
      <c r="F20" s="64">
        <f>SUMIFS('Fixed Asset Register'!$G$7:$G$46,'Fixed Asset Register'!$C$7:$C$46,A20)</f>
        <v/>
      </c>
      <c r="G20" s="64">
        <f>C20+D20+E20-F20</f>
        <v/>
      </c>
      <c r="H20" s="64">
        <f>IF(G20&lt;=0,0,MIN(G20,B20*MAX(0,G20-E20)+B20/2*MIN(E20,G20)))</f>
        <v/>
      </c>
      <c r="I20" s="64">
        <f>0.2*SUMIFS('Fixed Asset Register'!$D$7:$D$46,'Fixed Asset Register'!$C$7:$C$46,A20,'Fixed Asset Register'!$H$7:$H$46,"Yes",'Fixed Asset Register'!$F$7:$F$46,"Yes")+0.1*SUMIFS('Fixed Asset Register'!$D$7:$D$46,'Fixed Asset Register'!$C$7:$C$46,A20,'Fixed Asset Register'!$H$7:$H$46,"Yes",'Fixed Asset Register'!$F$7:$F$46,"No")</f>
        <v/>
      </c>
      <c r="J20" s="64">
        <f>MAX(0,G20-H20-I20)</f>
        <v/>
      </c>
      <c r="K20" s="64">
        <f>IF(G20&lt;0,-G20,0)</f>
        <v/>
      </c>
    </row>
    <row r="21" ht="19.4" customHeight="1" s="33">
      <c r="A21" s="38" t="inlineStr">
        <is>
          <t>Aircraft / Aero-engines</t>
        </is>
      </c>
      <c r="B21" s="63">
        <f>IFERROR(VLOOKUP(A21,'Rate Reference'!$A$7:$C$25,2,FALSE())/100,0)</f>
        <v/>
      </c>
      <c r="C21" s="47" t="n">
        <v>0</v>
      </c>
      <c r="D21" s="64">
        <f>SUMIFS('Fixed Asset Register'!$D$7:$D$46,'Fixed Asset Register'!$C$7:$C$46,A21,'Fixed Asset Register'!$F$7:$F$46,"Yes")</f>
        <v/>
      </c>
      <c r="E21" s="64">
        <f>SUMIFS('Fixed Asset Register'!$D$7:$D$46,'Fixed Asset Register'!$C$7:$C$46,A21,'Fixed Asset Register'!$F$7:$F$46,"No")</f>
        <v/>
      </c>
      <c r="F21" s="64">
        <f>SUMIFS('Fixed Asset Register'!$G$7:$G$46,'Fixed Asset Register'!$C$7:$C$46,A21)</f>
        <v/>
      </c>
      <c r="G21" s="64">
        <f>C21+D21+E21-F21</f>
        <v/>
      </c>
      <c r="H21" s="64">
        <f>IF(G21&lt;=0,0,MIN(G21,B21*MAX(0,G21-E21)+B21/2*MIN(E21,G21)))</f>
        <v/>
      </c>
      <c r="I21" s="64">
        <f>0.2*SUMIFS('Fixed Asset Register'!$D$7:$D$46,'Fixed Asset Register'!$C$7:$C$46,A21,'Fixed Asset Register'!$H$7:$H$46,"Yes",'Fixed Asset Register'!$F$7:$F$46,"Yes")+0.1*SUMIFS('Fixed Asset Register'!$D$7:$D$46,'Fixed Asset Register'!$C$7:$C$46,A21,'Fixed Asset Register'!$H$7:$H$46,"Yes",'Fixed Asset Register'!$F$7:$F$46,"No")</f>
        <v/>
      </c>
      <c r="J21" s="64">
        <f>MAX(0,G21-H21-I21)</f>
        <v/>
      </c>
      <c r="K21" s="64">
        <f>IF(G21&lt;0,-G21,0)</f>
        <v/>
      </c>
    </row>
    <row r="22" ht="46.25" customHeight="1" s="33">
      <c r="A22" s="38" t="inlineStr">
        <is>
          <t>Intangible Assets (patents, copyrights, trademarks)</t>
        </is>
      </c>
      <c r="B22" s="63">
        <f>IFERROR(VLOOKUP(A22,'Rate Reference'!$A$7:$C$25,2,FALSE())/100,0)</f>
        <v/>
      </c>
      <c r="C22" s="47" t="n">
        <v>0</v>
      </c>
      <c r="D22" s="64">
        <f>SUMIFS('Fixed Asset Register'!$D$7:$D$46,'Fixed Asset Register'!$C$7:$C$46,A22,'Fixed Asset Register'!$F$7:$F$46,"Yes")</f>
        <v/>
      </c>
      <c r="E22" s="64">
        <f>SUMIFS('Fixed Asset Register'!$D$7:$D$46,'Fixed Asset Register'!$C$7:$C$46,A22,'Fixed Asset Register'!$F$7:$F$46,"No")</f>
        <v/>
      </c>
      <c r="F22" s="64">
        <f>SUMIFS('Fixed Asset Register'!$G$7:$G$46,'Fixed Asset Register'!$C$7:$C$46,A22)</f>
        <v/>
      </c>
      <c r="G22" s="64">
        <f>C22+D22+E22-F22</f>
        <v/>
      </c>
      <c r="H22" s="64">
        <f>IF(G22&lt;=0,0,MIN(G22,B22*MAX(0,G22-E22)+B22/2*MIN(E22,G22)))</f>
        <v/>
      </c>
      <c r="I22" s="64">
        <f>0.2*SUMIFS('Fixed Asset Register'!$D$7:$D$46,'Fixed Asset Register'!$C$7:$C$46,A22,'Fixed Asset Register'!$H$7:$H$46,"Yes",'Fixed Asset Register'!$F$7:$F$46,"Yes")+0.1*SUMIFS('Fixed Asset Register'!$D$7:$D$46,'Fixed Asset Register'!$C$7:$C$46,A22,'Fixed Asset Register'!$H$7:$H$46,"Yes",'Fixed Asset Register'!$F$7:$F$46,"No")</f>
        <v/>
      </c>
      <c r="J22" s="64">
        <f>MAX(0,G22-H22-I22)</f>
        <v/>
      </c>
      <c r="K22" s="64">
        <f>IF(G22&lt;0,-G22,0)</f>
        <v/>
      </c>
    </row>
    <row r="23" ht="28.35" customHeight="1" s="33">
      <c r="A23" s="38" t="inlineStr">
        <is>
          <t>Pollution Control Equipment</t>
        </is>
      </c>
      <c r="B23" s="63">
        <f>IFERROR(VLOOKUP(A23,'Rate Reference'!$A$7:$C$25,2,FALSE())/100,0)</f>
        <v/>
      </c>
      <c r="C23" s="47" t="n">
        <v>0</v>
      </c>
      <c r="D23" s="64">
        <f>SUMIFS('Fixed Asset Register'!$D$7:$D$46,'Fixed Asset Register'!$C$7:$C$46,A23,'Fixed Asset Register'!$F$7:$F$46,"Yes")</f>
        <v/>
      </c>
      <c r="E23" s="64">
        <f>SUMIFS('Fixed Asset Register'!$D$7:$D$46,'Fixed Asset Register'!$C$7:$C$46,A23,'Fixed Asset Register'!$F$7:$F$46,"No")</f>
        <v/>
      </c>
      <c r="F23" s="64">
        <f>SUMIFS('Fixed Asset Register'!$G$7:$G$46,'Fixed Asset Register'!$C$7:$C$46,A23)</f>
        <v/>
      </c>
      <c r="G23" s="64">
        <f>C23+D23+E23-F23</f>
        <v/>
      </c>
      <c r="H23" s="64">
        <f>IF(G23&lt;=0,0,MIN(G23,B23*MAX(0,G23-E23)+B23/2*MIN(E23,G23)))</f>
        <v/>
      </c>
      <c r="I23" s="64">
        <f>0.2*SUMIFS('Fixed Asset Register'!$D$7:$D$46,'Fixed Asset Register'!$C$7:$C$46,A23,'Fixed Asset Register'!$H$7:$H$46,"Yes",'Fixed Asset Register'!$F$7:$F$46,"Yes")+0.1*SUMIFS('Fixed Asset Register'!$D$7:$D$46,'Fixed Asset Register'!$C$7:$C$46,A23,'Fixed Asset Register'!$H$7:$H$46,"Yes",'Fixed Asset Register'!$F$7:$F$46,"No")</f>
        <v/>
      </c>
      <c r="J23" s="64">
        <f>MAX(0,G23-H23-I23)</f>
        <v/>
      </c>
      <c r="K23" s="64">
        <f>IF(G23&lt;0,-G23,0)</f>
        <v/>
      </c>
    </row>
    <row r="24" ht="28.35" customHeight="1" s="33">
      <c r="A24" s="38" t="inlineStr">
        <is>
          <t>Energy-saving / Renewable Devices</t>
        </is>
      </c>
      <c r="B24" s="63">
        <f>IFERROR(VLOOKUP(A24,'Rate Reference'!$A$7:$C$25,2,FALSE())/100,0)</f>
        <v/>
      </c>
      <c r="C24" s="47" t="n">
        <v>0</v>
      </c>
      <c r="D24" s="64">
        <f>SUMIFS('Fixed Asset Register'!$D$7:$D$46,'Fixed Asset Register'!$C$7:$C$46,A24,'Fixed Asset Register'!$F$7:$F$46,"Yes")</f>
        <v/>
      </c>
      <c r="E24" s="64">
        <f>SUMIFS('Fixed Asset Register'!$D$7:$D$46,'Fixed Asset Register'!$C$7:$C$46,A24,'Fixed Asset Register'!$F$7:$F$46,"No")</f>
        <v/>
      </c>
      <c r="F24" s="64">
        <f>SUMIFS('Fixed Asset Register'!$G$7:$G$46,'Fixed Asset Register'!$C$7:$C$46,A24)</f>
        <v/>
      </c>
      <c r="G24" s="64">
        <f>C24+D24+E24-F24</f>
        <v/>
      </c>
      <c r="H24" s="64">
        <f>IF(G24&lt;=0,0,MIN(G24,B24*MAX(0,G24-E24)+B24/2*MIN(E24,G24)))</f>
        <v/>
      </c>
      <c r="I24" s="64">
        <f>0.2*SUMIFS('Fixed Asset Register'!$D$7:$D$46,'Fixed Asset Register'!$C$7:$C$46,A24,'Fixed Asset Register'!$H$7:$H$46,"Yes",'Fixed Asset Register'!$F$7:$F$46,"Yes")+0.1*SUMIFS('Fixed Asset Register'!$D$7:$D$46,'Fixed Asset Register'!$C$7:$C$46,A24,'Fixed Asset Register'!$H$7:$H$46,"Yes",'Fixed Asset Register'!$F$7:$F$46,"No")</f>
        <v/>
      </c>
      <c r="J24" s="64">
        <f>MAX(0,G24-H24-I24)</f>
        <v/>
      </c>
      <c r="K24" s="64">
        <f>IF(G24&lt;0,-G24,0)</f>
        <v/>
      </c>
    </row>
    <row r="25" ht="15" customHeight="1" s="33">
      <c r="A25" s="38" t="inlineStr">
        <is>
          <t>Servers &amp; Networks</t>
        </is>
      </c>
      <c r="B25" s="63">
        <f>IFERROR(VLOOKUP(A25,'Rate Reference'!$A$7:$C$25,2,FALSE())/100,0)</f>
        <v/>
      </c>
      <c r="C25" s="47" t="n">
        <v>0</v>
      </c>
      <c r="D25" s="64">
        <f>SUMIFS('Fixed Asset Register'!$D$7:$D$46,'Fixed Asset Register'!$C$7:$C$46,A25,'Fixed Asset Register'!$F$7:$F$46,"Yes")</f>
        <v/>
      </c>
      <c r="E25" s="64">
        <f>SUMIFS('Fixed Asset Register'!$D$7:$D$46,'Fixed Asset Register'!$C$7:$C$46,A25,'Fixed Asset Register'!$F$7:$F$46,"No")</f>
        <v/>
      </c>
      <c r="F25" s="64">
        <f>SUMIFS('Fixed Asset Register'!$G$7:$G$46,'Fixed Asset Register'!$C$7:$C$46,A25)</f>
        <v/>
      </c>
      <c r="G25" s="64">
        <f>C25+D25+E25-F25</f>
        <v/>
      </c>
      <c r="H25" s="64">
        <f>IF(G25&lt;=0,0,MIN(G25,B25*MAX(0,G25-E25)+B25/2*MIN(E25,G25)))</f>
        <v/>
      </c>
      <c r="I25" s="64">
        <f>0.2*SUMIFS('Fixed Asset Register'!$D$7:$D$46,'Fixed Asset Register'!$C$7:$C$46,A25,'Fixed Asset Register'!$H$7:$H$46,"Yes",'Fixed Asset Register'!$F$7:$F$46,"Yes")+0.1*SUMIFS('Fixed Asset Register'!$D$7:$D$46,'Fixed Asset Register'!$C$7:$C$46,A25,'Fixed Asset Register'!$H$7:$H$46,"Yes",'Fixed Asset Register'!$F$7:$F$46,"No")</f>
        <v/>
      </c>
      <c r="J25" s="64">
        <f>MAX(0,G25-H25-I25)</f>
        <v/>
      </c>
      <c r="K25" s="64">
        <f>IF(G25&lt;0,-G25,0)</f>
        <v/>
      </c>
    </row>
    <row r="26">
      <c r="A26" s="49" t="inlineStr">
        <is>
          <t>TOTAL</t>
        </is>
      </c>
      <c r="C26" s="65">
        <f>SUM(C7:C25)</f>
        <v/>
      </c>
      <c r="D26" s="65">
        <f>SUM(D7:D25)</f>
        <v/>
      </c>
      <c r="E26" s="65">
        <f>SUM(E7:E25)</f>
        <v/>
      </c>
      <c r="F26" s="65">
        <f>SUM(F7:F25)</f>
        <v/>
      </c>
      <c r="G26" s="65">
        <f>SUM(G7:G25)</f>
        <v/>
      </c>
      <c r="H26" s="65">
        <f>SUM(H7:H25)</f>
        <v/>
      </c>
      <c r="I26" s="65">
        <f>SUM(I7:I25)</f>
        <v/>
      </c>
      <c r="J26" s="65">
        <f>SUM(J7:J25)</f>
        <v/>
      </c>
      <c r="K26" s="65">
        <f>SUM(K7:K25)</f>
        <v/>
      </c>
    </row>
    <row r="27" ht="15" customHeight="1" s="33">
      <c r="A27" s="45" t="n"/>
    </row>
    <row r="28" ht="31.5" customHeight="1" s="33">
      <c r="A28" s="45" t="inlineStr">
        <is>
          <t>5-year WDV projection (no further additions; total closing WDV depreciated at blended rate)</t>
        </is>
      </c>
    </row>
    <row r="29" ht="15" customHeight="1" s="33">
      <c r="A29" s="37" t="inlineStr">
        <is>
          <t>Year</t>
        </is>
      </c>
      <c r="B29" s="37" t="inlineStr">
        <is>
          <t>Opening WDV</t>
        </is>
      </c>
      <c r="C29" s="37" t="inlineStr">
        <is>
          <t>Depreciation</t>
        </is>
      </c>
      <c r="D29" s="37" t="inlineStr">
        <is>
          <t>Closing WDV</t>
        </is>
      </c>
    </row>
    <row r="30" ht="15" customHeight="1" s="33">
      <c r="A30" s="51" t="inlineStr">
        <is>
          <t>Year 1 (current)</t>
        </is>
      </c>
      <c r="B30" s="66">
        <f>G26</f>
        <v/>
      </c>
      <c r="C30" s="66">
        <f>H26+I26</f>
        <v/>
      </c>
      <c r="D30" s="66">
        <f>J26</f>
        <v/>
      </c>
    </row>
    <row r="31" ht="15" customHeight="1" s="33">
      <c r="A31" s="51" t="inlineStr">
        <is>
          <t>Year 2</t>
        </is>
      </c>
      <c r="B31" s="67">
        <f>D30</f>
        <v/>
      </c>
      <c r="C31" s="67">
        <f>ROUND(B31*(IFERROR((H26+I26)/G26,0)),0)</f>
        <v/>
      </c>
      <c r="D31" s="67">
        <f>B31-C31</f>
        <v/>
      </c>
    </row>
    <row r="32" ht="15" customHeight="1" s="33">
      <c r="A32" s="51" t="inlineStr">
        <is>
          <t>Year 3</t>
        </is>
      </c>
      <c r="B32" s="67">
        <f>D31</f>
        <v/>
      </c>
      <c r="C32" s="67">
        <f>ROUND(B32*(IFERROR((H26+I26)/G26,0)),0)</f>
        <v/>
      </c>
      <c r="D32" s="67">
        <f>B32-C32</f>
        <v/>
      </c>
    </row>
    <row r="33" ht="15" customHeight="1" s="33">
      <c r="A33" s="51" t="inlineStr">
        <is>
          <t>Year 4</t>
        </is>
      </c>
      <c r="B33" s="67">
        <f>D32</f>
        <v/>
      </c>
      <c r="C33" s="67">
        <f>ROUND(B33*(IFERROR((H26+I26)/G26,0)),0)</f>
        <v/>
      </c>
      <c r="D33" s="67">
        <f>B33-C33</f>
        <v/>
      </c>
    </row>
    <row r="34">
      <c r="A34" s="51" t="inlineStr">
        <is>
          <t>Year 5</t>
        </is>
      </c>
      <c r="B34" s="67">
        <f>D33</f>
        <v/>
      </c>
      <c r="C34" s="67">
        <f>ROUND(B34*(IFERROR((H26+I26)/G26,0)),0)</f>
        <v/>
      </c>
      <c r="D34" s="67">
        <f>B34-C34</f>
        <v/>
      </c>
    </row>
    <row r="35" ht="25.5" customHeight="1" s="33">
      <c r="A35" s="41" t="n"/>
    </row>
    <row r="36">
      <c r="A36" s="41" t="inlineStr">
        <is>
          <t>Prepared by CA Tirumalesh Malla  |  calcguru.in  —  Indicative estimation under the Income-tax Act, 1961 (Sec. 32, block of assets) and Companies Act, 2013 (Schedule II). Verify before filing.</t>
        </is>
      </c>
    </row>
  </sheetData>
  <sheetProtection selectLockedCells="0" selectUnlockedCells="0" sheet="1" objects="0" insertRows="0" insertHyperlinks="1" autoFilter="0" scenarios="0" formatColumns="0" deleteColumns="0" insertColumns="0" pivotTables="1" deleteRows="0" formatCells="0" formatRows="0" sort="0" password="BBBC"/>
  <mergeCells count="4">
    <mergeCell ref="A2:K2"/>
    <mergeCell ref="A1:K1"/>
    <mergeCell ref="A35:K35"/>
    <mergeCell ref="A3:K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H70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10" customWidth="1" style="32" min="1" max="1"/>
    <col width="16" customWidth="1" style="32" min="2" max="4"/>
    <col width="15" customWidth="1" style="32" min="5" max="5"/>
    <col width="12" customWidth="1" style="32" min="6" max="6"/>
    <col width="15" customWidth="1" style="32" min="7" max="7"/>
    <col width="18" customWidth="1" style="32" min="8" max="8"/>
  </cols>
  <sheetData>
    <row r="1" ht="30" customHeight="1" s="33">
      <c r="A1" s="34" t="inlineStr">
        <is>
          <t>CalcGuru</t>
        </is>
      </c>
    </row>
    <row r="2" ht="21.75" customHeight="1" s="33">
      <c r="A2" s="35" t="inlineStr">
        <is>
          <t>Companies Act, 2013 — Schedule II depreciation</t>
        </is>
      </c>
    </row>
    <row r="3" ht="18" customHeight="1" s="33">
      <c r="A3" s="36" t="inlineStr">
        <is>
          <t>Asset-wise annual depreciation (SLM and WDV) over prescribed useful life. Assets auto-pulled from the Fixed Asset Register.</t>
        </is>
      </c>
    </row>
    <row r="4"/>
    <row r="5" ht="15" customHeight="1" s="33">
      <c r="A5" s="54" t="inlineStr">
        <is>
          <t>Residual value default 5% of cost (editable). SLM = (Cost − Residual) / Life. WDV rate = 1 − (Residual/Cost)^(1/Life). Year-1 depreciation is PRO-RATED from the date put to use (Sch II, Note 2); full-year SLM applies thereafter.</t>
        </is>
      </c>
    </row>
    <row r="6" ht="31.5" customHeight="1" s="33">
      <c r="A6" s="37" t="inlineStr">
        <is>
          <t>Asset description</t>
        </is>
      </c>
      <c r="B6" s="37" t="inlineStr">
        <is>
          <t>Cost</t>
        </is>
      </c>
      <c r="C6" s="37" t="inlineStr">
        <is>
          <t>Useful life (yrs)</t>
        </is>
      </c>
      <c r="D6" s="37" t="inlineStr">
        <is>
          <t>Residual %</t>
        </is>
      </c>
      <c r="E6" s="37" t="inlineStr">
        <is>
          <t>SLM dep — Year 1 (pro-rata)</t>
        </is>
      </c>
      <c r="F6" s="37" t="inlineStr">
        <is>
          <t>WDV rate %</t>
        </is>
      </c>
      <c r="G6" s="37" t="inlineStr">
        <is>
          <t>WDV dep — Year 1 (pro-rata)</t>
        </is>
      </c>
      <c r="H6" s="37" t="inlineStr">
        <is>
          <t>Method note</t>
        </is>
      </c>
    </row>
    <row r="7" ht="19.4" customHeight="1" s="33">
      <c r="A7" s="68">
        <f>IF('Fixed Asset Register'!B7="","",'Fixed Asset Register'!B7)</f>
        <v/>
      </c>
      <c r="B7" s="69">
        <f>IF('Fixed Asset Register'!D7="","",'Fixed Asset Register'!D7)</f>
        <v/>
      </c>
      <c r="C7" s="70">
        <f>IFERROR(VLOOKUP('Fixed Asset Register'!C7,'Rate Reference'!$A$7:$C$25,3,FALSE()),"")</f>
        <v/>
      </c>
      <c r="D7" s="56" t="n">
        <v>5</v>
      </c>
      <c r="E7" s="64">
        <f>IFERROR((B7-B7*D7/100)/C7*IF('Fixed Asset Register'!E7="",1,MIN(1,(DATE(IF(MONTH('Fixed Asset Register'!E7)&gt;=4,YEAR('Fixed Asset Register'!E7)+1,YEAR('Fixed Asset Register'!E7)),3,31)-'Fixed Asset Register'!E7+1)/365)),"")</f>
        <v/>
      </c>
      <c r="F7" s="71">
        <f>IFERROR((1-(D7/100)^(1/C7))*100,"")</f>
        <v/>
      </c>
      <c r="G7" s="64">
        <f>IFERROR(B7*(1-(D7/100)^(1/C7))*IF('Fixed Asset Register'!E7="",1,MIN(1,(DATE(IF(MONTH('Fixed Asset Register'!E7)&gt;=4,YEAR('Fixed Asset Register'!E7)+1,YEAR('Fixed Asset Register'!E7)),3,31)-'Fixed Asset Register'!E7+1)/365)),"")</f>
        <v/>
      </c>
      <c r="H7" s="51" t="n"/>
    </row>
    <row r="8" ht="19.4" customHeight="1" s="33">
      <c r="A8" s="68">
        <f>IF('Fixed Asset Register'!B8="","",'Fixed Asset Register'!B8)</f>
        <v/>
      </c>
      <c r="B8" s="69">
        <f>IF('Fixed Asset Register'!D8="","",'Fixed Asset Register'!D8)</f>
        <v/>
      </c>
      <c r="C8" s="70">
        <f>IFERROR(VLOOKUP('Fixed Asset Register'!C8,'Rate Reference'!$A$7:$C$25,3,FALSE()),"")</f>
        <v/>
      </c>
      <c r="D8" s="56" t="n">
        <v>5</v>
      </c>
      <c r="E8" s="64">
        <f>IFERROR((B8-B8*D8/100)/C8*IF('Fixed Asset Register'!E8="",1,MIN(1,(DATE(IF(MONTH('Fixed Asset Register'!E8)&gt;=4,YEAR('Fixed Asset Register'!E8)+1,YEAR('Fixed Asset Register'!E8)),3,31)-'Fixed Asset Register'!E8+1)/365)),"")</f>
        <v/>
      </c>
      <c r="F8" s="71">
        <f>IFERROR((1-(D8/100)^(1/C8))*100,"")</f>
        <v/>
      </c>
      <c r="G8" s="64">
        <f>IFERROR(B8*(1-(D8/100)^(1/C8))*IF('Fixed Asset Register'!E8="",1,MIN(1,(DATE(IF(MONTH('Fixed Asset Register'!E8)&gt;=4,YEAR('Fixed Asset Register'!E8)+1,YEAR('Fixed Asset Register'!E8)),3,31)-'Fixed Asset Register'!E8+1)/365)),"")</f>
        <v/>
      </c>
      <c r="H8" s="51" t="n"/>
    </row>
    <row r="9" ht="15" customHeight="1" s="33">
      <c r="A9" s="68">
        <f>IF('Fixed Asset Register'!B9="","",'Fixed Asset Register'!B9)</f>
        <v/>
      </c>
      <c r="B9" s="69">
        <f>IF('Fixed Asset Register'!D9="","",'Fixed Asset Register'!D9)</f>
        <v/>
      </c>
      <c r="C9" s="70">
        <f>IFERROR(VLOOKUP('Fixed Asset Register'!C9,'Rate Reference'!$A$7:$C$25,3,FALSE()),"")</f>
        <v/>
      </c>
      <c r="D9" s="56" t="n">
        <v>5</v>
      </c>
      <c r="E9" s="64">
        <f>IFERROR((B9-B9*D9/100)/C9*IF('Fixed Asset Register'!E9="",1,MIN(1,(DATE(IF(MONTH('Fixed Asset Register'!E9)&gt;=4,YEAR('Fixed Asset Register'!E9)+1,YEAR('Fixed Asset Register'!E9)),3,31)-'Fixed Asset Register'!E9+1)/365)),"")</f>
        <v/>
      </c>
      <c r="F9" s="71">
        <f>IFERROR((1-(D9/100)^(1/C9))*100,"")</f>
        <v/>
      </c>
      <c r="G9" s="64">
        <f>IFERROR(B9*(1-(D9/100)^(1/C9))*IF('Fixed Asset Register'!E9="",1,MIN(1,(DATE(IF(MONTH('Fixed Asset Register'!E9)&gt;=4,YEAR('Fixed Asset Register'!E9)+1,YEAR('Fixed Asset Register'!E9)),3,31)-'Fixed Asset Register'!E9+1)/365)),"")</f>
        <v/>
      </c>
      <c r="H9" s="51" t="n"/>
    </row>
    <row r="10" ht="15" customHeight="1" s="33">
      <c r="A10" s="68">
        <f>IF('Fixed Asset Register'!B10="","",'Fixed Asset Register'!B10)</f>
        <v/>
      </c>
      <c r="B10" s="69">
        <f>IF('Fixed Asset Register'!D10="","",'Fixed Asset Register'!D10)</f>
        <v/>
      </c>
      <c r="C10" s="70">
        <f>IFERROR(VLOOKUP('Fixed Asset Register'!C10,'Rate Reference'!$A$7:$C$25,3,FALSE()),"")</f>
        <v/>
      </c>
      <c r="D10" s="56" t="n">
        <v>5</v>
      </c>
      <c r="E10" s="64">
        <f>IFERROR((B10-B10*D10/100)/C10*IF('Fixed Asset Register'!E10="",1,MIN(1,(DATE(IF(MONTH('Fixed Asset Register'!E10)&gt;=4,YEAR('Fixed Asset Register'!E10)+1,YEAR('Fixed Asset Register'!E10)),3,31)-'Fixed Asset Register'!E10+1)/365)),"")</f>
        <v/>
      </c>
      <c r="F10" s="71">
        <f>IFERROR((1-(D10/100)^(1/C10))*100,"")</f>
        <v/>
      </c>
      <c r="G10" s="64">
        <f>IFERROR(B10*(1-(D10/100)^(1/C10))*IF('Fixed Asset Register'!E10="",1,MIN(1,(DATE(IF(MONTH('Fixed Asset Register'!E10)&gt;=4,YEAR('Fixed Asset Register'!E10)+1,YEAR('Fixed Asset Register'!E10)),3,31)-'Fixed Asset Register'!E10+1)/365)),"")</f>
        <v/>
      </c>
      <c r="H10" s="51" t="n"/>
    </row>
    <row r="11" ht="15" customHeight="1" s="33">
      <c r="A11" s="68">
        <f>IF('Fixed Asset Register'!B11="","",'Fixed Asset Register'!B11)</f>
        <v/>
      </c>
      <c r="B11" s="69">
        <f>IF('Fixed Asset Register'!D11="","",'Fixed Asset Register'!D11)</f>
        <v/>
      </c>
      <c r="C11" s="70">
        <f>IFERROR(VLOOKUP('Fixed Asset Register'!C11,'Rate Reference'!$A$7:$C$25,3,FALSE()),"")</f>
        <v/>
      </c>
      <c r="D11" s="56" t="n">
        <v>5</v>
      </c>
      <c r="E11" s="64">
        <f>IFERROR((B11-B11*D11/100)/C11*IF('Fixed Asset Register'!E11="",1,MIN(1,(DATE(IF(MONTH('Fixed Asset Register'!E11)&gt;=4,YEAR('Fixed Asset Register'!E11)+1,YEAR('Fixed Asset Register'!E11)),3,31)-'Fixed Asset Register'!E11+1)/365)),"")</f>
        <v/>
      </c>
      <c r="F11" s="71">
        <f>IFERROR((1-(D11/100)^(1/C11))*100,"")</f>
        <v/>
      </c>
      <c r="G11" s="64">
        <f>IFERROR(B11*(1-(D11/100)^(1/C11))*IF('Fixed Asset Register'!E11="",1,MIN(1,(DATE(IF(MONTH('Fixed Asset Register'!E11)&gt;=4,YEAR('Fixed Asset Register'!E11)+1,YEAR('Fixed Asset Register'!E11)),3,31)-'Fixed Asset Register'!E11+1)/365)),"")</f>
        <v/>
      </c>
      <c r="H11" s="51" t="n"/>
    </row>
    <row r="12" ht="15" customHeight="1" s="33">
      <c r="A12" s="68">
        <f>IF('Fixed Asset Register'!B12="","",'Fixed Asset Register'!B12)</f>
        <v/>
      </c>
      <c r="B12" s="69">
        <f>IF('Fixed Asset Register'!D12="","",'Fixed Asset Register'!D12)</f>
        <v/>
      </c>
      <c r="C12" s="70">
        <f>IFERROR(VLOOKUP('Fixed Asset Register'!C12,'Rate Reference'!$A$7:$C$25,3,FALSE()),"")</f>
        <v/>
      </c>
      <c r="D12" s="56" t="n">
        <v>5</v>
      </c>
      <c r="E12" s="64">
        <f>IFERROR((B12-B12*D12/100)/C12*IF('Fixed Asset Register'!E12="",1,MIN(1,(DATE(IF(MONTH('Fixed Asset Register'!E12)&gt;=4,YEAR('Fixed Asset Register'!E12)+1,YEAR('Fixed Asset Register'!E12)),3,31)-'Fixed Asset Register'!E12+1)/365)),"")</f>
        <v/>
      </c>
      <c r="F12" s="71">
        <f>IFERROR((1-(D12/100)^(1/C12))*100,"")</f>
        <v/>
      </c>
      <c r="G12" s="64">
        <f>IFERROR(B12*(1-(D12/100)^(1/C12))*IF('Fixed Asset Register'!E12="",1,MIN(1,(DATE(IF(MONTH('Fixed Asset Register'!E12)&gt;=4,YEAR('Fixed Asset Register'!E12)+1,YEAR('Fixed Asset Register'!E12)),3,31)-'Fixed Asset Register'!E12+1)/365)),"")</f>
        <v/>
      </c>
      <c r="H12" s="51" t="n"/>
    </row>
    <row r="13" ht="15" customHeight="1" s="33">
      <c r="A13" s="68">
        <f>IF('Fixed Asset Register'!B13="","",'Fixed Asset Register'!B13)</f>
        <v/>
      </c>
      <c r="B13" s="69">
        <f>IF('Fixed Asset Register'!D13="","",'Fixed Asset Register'!D13)</f>
        <v/>
      </c>
      <c r="C13" s="70">
        <f>IFERROR(VLOOKUP('Fixed Asset Register'!C13,'Rate Reference'!$A$7:$C$25,3,FALSE()),"")</f>
        <v/>
      </c>
      <c r="D13" s="56" t="n">
        <v>5</v>
      </c>
      <c r="E13" s="64">
        <f>IFERROR((B13-B13*D13/100)/C13*IF('Fixed Asset Register'!E13="",1,MIN(1,(DATE(IF(MONTH('Fixed Asset Register'!E13)&gt;=4,YEAR('Fixed Asset Register'!E13)+1,YEAR('Fixed Asset Register'!E13)),3,31)-'Fixed Asset Register'!E13+1)/365)),"")</f>
        <v/>
      </c>
      <c r="F13" s="71">
        <f>IFERROR((1-(D13/100)^(1/C13))*100,"")</f>
        <v/>
      </c>
      <c r="G13" s="64">
        <f>IFERROR(B13*(1-(D13/100)^(1/C13))*IF('Fixed Asset Register'!E13="",1,MIN(1,(DATE(IF(MONTH('Fixed Asset Register'!E13)&gt;=4,YEAR('Fixed Asset Register'!E13)+1,YEAR('Fixed Asset Register'!E13)),3,31)-'Fixed Asset Register'!E13+1)/365)),"")</f>
        <v/>
      </c>
      <c r="H13" s="51" t="n"/>
    </row>
    <row r="14" ht="15" customHeight="1" s="33">
      <c r="A14" s="68">
        <f>IF('Fixed Asset Register'!B14="","",'Fixed Asset Register'!B14)</f>
        <v/>
      </c>
      <c r="B14" s="69">
        <f>IF('Fixed Asset Register'!D14="","",'Fixed Asset Register'!D14)</f>
        <v/>
      </c>
      <c r="C14" s="70">
        <f>IFERROR(VLOOKUP('Fixed Asset Register'!C14,'Rate Reference'!$A$7:$C$25,3,FALSE()),"")</f>
        <v/>
      </c>
      <c r="D14" s="56" t="n">
        <v>5</v>
      </c>
      <c r="E14" s="64">
        <f>IFERROR((B14-B14*D14/100)/C14*IF('Fixed Asset Register'!E14="",1,MIN(1,(DATE(IF(MONTH('Fixed Asset Register'!E14)&gt;=4,YEAR('Fixed Asset Register'!E14)+1,YEAR('Fixed Asset Register'!E14)),3,31)-'Fixed Asset Register'!E14+1)/365)),"")</f>
        <v/>
      </c>
      <c r="F14" s="71">
        <f>IFERROR((1-(D14/100)^(1/C14))*100,"")</f>
        <v/>
      </c>
      <c r="G14" s="64">
        <f>IFERROR(B14*(1-(D14/100)^(1/C14))*IF('Fixed Asset Register'!E14="",1,MIN(1,(DATE(IF(MONTH('Fixed Asset Register'!E14)&gt;=4,YEAR('Fixed Asset Register'!E14)+1,YEAR('Fixed Asset Register'!E14)),3,31)-'Fixed Asset Register'!E14+1)/365)),"")</f>
        <v/>
      </c>
      <c r="H14" s="51" t="n"/>
    </row>
    <row r="15" ht="15" customHeight="1" s="33">
      <c r="A15" s="68">
        <f>IF('Fixed Asset Register'!B15="","",'Fixed Asset Register'!B15)</f>
        <v/>
      </c>
      <c r="B15" s="69">
        <f>IF('Fixed Asset Register'!D15="","",'Fixed Asset Register'!D15)</f>
        <v/>
      </c>
      <c r="C15" s="70">
        <f>IFERROR(VLOOKUP('Fixed Asset Register'!C15,'Rate Reference'!$A$7:$C$25,3,FALSE()),"")</f>
        <v/>
      </c>
      <c r="D15" s="56" t="n">
        <v>5</v>
      </c>
      <c r="E15" s="64">
        <f>IFERROR((B15-B15*D15/100)/C15*IF('Fixed Asset Register'!E15="",1,MIN(1,(DATE(IF(MONTH('Fixed Asset Register'!E15)&gt;=4,YEAR('Fixed Asset Register'!E15)+1,YEAR('Fixed Asset Register'!E15)),3,31)-'Fixed Asset Register'!E15+1)/365)),"")</f>
        <v/>
      </c>
      <c r="F15" s="71">
        <f>IFERROR((1-(D15/100)^(1/C15))*100,"")</f>
        <v/>
      </c>
      <c r="G15" s="64">
        <f>IFERROR(B15*(1-(D15/100)^(1/C15))*IF('Fixed Asset Register'!E15="",1,MIN(1,(DATE(IF(MONTH('Fixed Asset Register'!E15)&gt;=4,YEAR('Fixed Asset Register'!E15)+1,YEAR('Fixed Asset Register'!E15)),3,31)-'Fixed Asset Register'!E15+1)/365)),"")</f>
        <v/>
      </c>
      <c r="H15" s="51" t="n"/>
    </row>
    <row r="16" ht="15" customHeight="1" s="33">
      <c r="A16" s="68">
        <f>IF('Fixed Asset Register'!B16="","",'Fixed Asset Register'!B16)</f>
        <v/>
      </c>
      <c r="B16" s="69">
        <f>IF('Fixed Asset Register'!D16="","",'Fixed Asset Register'!D16)</f>
        <v/>
      </c>
      <c r="C16" s="70">
        <f>IFERROR(VLOOKUP('Fixed Asset Register'!C16,'Rate Reference'!$A$7:$C$25,3,FALSE()),"")</f>
        <v/>
      </c>
      <c r="D16" s="56" t="n">
        <v>5</v>
      </c>
      <c r="E16" s="64">
        <f>IFERROR((B16-B16*D16/100)/C16*IF('Fixed Asset Register'!E16="",1,MIN(1,(DATE(IF(MONTH('Fixed Asset Register'!E16)&gt;=4,YEAR('Fixed Asset Register'!E16)+1,YEAR('Fixed Asset Register'!E16)),3,31)-'Fixed Asset Register'!E16+1)/365)),"")</f>
        <v/>
      </c>
      <c r="F16" s="71">
        <f>IFERROR((1-(D16/100)^(1/C16))*100,"")</f>
        <v/>
      </c>
      <c r="G16" s="64">
        <f>IFERROR(B16*(1-(D16/100)^(1/C16))*IF('Fixed Asset Register'!E16="",1,MIN(1,(DATE(IF(MONTH('Fixed Asset Register'!E16)&gt;=4,YEAR('Fixed Asset Register'!E16)+1,YEAR('Fixed Asset Register'!E16)),3,31)-'Fixed Asset Register'!E16+1)/365)),"")</f>
        <v/>
      </c>
      <c r="H16" s="51" t="n"/>
    </row>
    <row r="17" ht="15" customHeight="1" s="33">
      <c r="A17" s="68">
        <f>IF('Fixed Asset Register'!B17="","",'Fixed Asset Register'!B17)</f>
        <v/>
      </c>
      <c r="B17" s="69">
        <f>IF('Fixed Asset Register'!D17="","",'Fixed Asset Register'!D17)</f>
        <v/>
      </c>
      <c r="C17" s="70">
        <f>IFERROR(VLOOKUP('Fixed Asset Register'!C17,'Rate Reference'!$A$7:$C$25,3,FALSE()),"")</f>
        <v/>
      </c>
      <c r="D17" s="56" t="n">
        <v>5</v>
      </c>
      <c r="E17" s="64">
        <f>IFERROR((B17-B17*D17/100)/C17*IF('Fixed Asset Register'!E17="",1,MIN(1,(DATE(IF(MONTH('Fixed Asset Register'!E17)&gt;=4,YEAR('Fixed Asset Register'!E17)+1,YEAR('Fixed Asset Register'!E17)),3,31)-'Fixed Asset Register'!E17+1)/365)),"")</f>
        <v/>
      </c>
      <c r="F17" s="71">
        <f>IFERROR((1-(D17/100)^(1/C17))*100,"")</f>
        <v/>
      </c>
      <c r="G17" s="64">
        <f>IFERROR(B17*(1-(D17/100)^(1/C17))*IF('Fixed Asset Register'!E17="",1,MIN(1,(DATE(IF(MONTH('Fixed Asset Register'!E17)&gt;=4,YEAR('Fixed Asset Register'!E17)+1,YEAR('Fixed Asset Register'!E17)),3,31)-'Fixed Asset Register'!E17+1)/365)),"")</f>
        <v/>
      </c>
      <c r="H17" s="51" t="n"/>
    </row>
    <row r="18" ht="15" customHeight="1" s="33">
      <c r="A18" s="68">
        <f>IF('Fixed Asset Register'!B18="","",'Fixed Asset Register'!B18)</f>
        <v/>
      </c>
      <c r="B18" s="69">
        <f>IF('Fixed Asset Register'!D18="","",'Fixed Asset Register'!D18)</f>
        <v/>
      </c>
      <c r="C18" s="70">
        <f>IFERROR(VLOOKUP('Fixed Asset Register'!C18,'Rate Reference'!$A$7:$C$25,3,FALSE()),"")</f>
        <v/>
      </c>
      <c r="D18" s="56" t="n">
        <v>5</v>
      </c>
      <c r="E18" s="64">
        <f>IFERROR((B18-B18*D18/100)/C18*IF('Fixed Asset Register'!E18="",1,MIN(1,(DATE(IF(MONTH('Fixed Asset Register'!E18)&gt;=4,YEAR('Fixed Asset Register'!E18)+1,YEAR('Fixed Asset Register'!E18)),3,31)-'Fixed Asset Register'!E18+1)/365)),"")</f>
        <v/>
      </c>
      <c r="F18" s="71">
        <f>IFERROR((1-(D18/100)^(1/C18))*100,"")</f>
        <v/>
      </c>
      <c r="G18" s="64">
        <f>IFERROR(B18*(1-(D18/100)^(1/C18))*IF('Fixed Asset Register'!E18="",1,MIN(1,(DATE(IF(MONTH('Fixed Asset Register'!E18)&gt;=4,YEAR('Fixed Asset Register'!E18)+1,YEAR('Fixed Asset Register'!E18)),3,31)-'Fixed Asset Register'!E18+1)/365)),"")</f>
        <v/>
      </c>
      <c r="H18" s="51" t="n"/>
    </row>
    <row r="19" ht="15" customHeight="1" s="33">
      <c r="A19" s="68">
        <f>IF('Fixed Asset Register'!B19="","",'Fixed Asset Register'!B19)</f>
        <v/>
      </c>
      <c r="B19" s="69">
        <f>IF('Fixed Asset Register'!D19="","",'Fixed Asset Register'!D19)</f>
        <v/>
      </c>
      <c r="C19" s="70">
        <f>IFERROR(VLOOKUP('Fixed Asset Register'!C19,'Rate Reference'!$A$7:$C$25,3,FALSE()),"")</f>
        <v/>
      </c>
      <c r="D19" s="56" t="n">
        <v>5</v>
      </c>
      <c r="E19" s="64">
        <f>IFERROR((B19-B19*D19/100)/C19*IF('Fixed Asset Register'!E19="",1,MIN(1,(DATE(IF(MONTH('Fixed Asset Register'!E19)&gt;=4,YEAR('Fixed Asset Register'!E19)+1,YEAR('Fixed Asset Register'!E19)),3,31)-'Fixed Asset Register'!E19+1)/365)),"")</f>
        <v/>
      </c>
      <c r="F19" s="71">
        <f>IFERROR((1-(D19/100)^(1/C19))*100,"")</f>
        <v/>
      </c>
      <c r="G19" s="64">
        <f>IFERROR(B19*(1-(D19/100)^(1/C19))*IF('Fixed Asset Register'!E19="",1,MIN(1,(DATE(IF(MONTH('Fixed Asset Register'!E19)&gt;=4,YEAR('Fixed Asset Register'!E19)+1,YEAR('Fixed Asset Register'!E19)),3,31)-'Fixed Asset Register'!E19+1)/365)),"")</f>
        <v/>
      </c>
      <c r="H19" s="51" t="n"/>
    </row>
    <row r="20" ht="15" customHeight="1" s="33">
      <c r="A20" s="68">
        <f>IF('Fixed Asset Register'!B20="","",'Fixed Asset Register'!B20)</f>
        <v/>
      </c>
      <c r="B20" s="69">
        <f>IF('Fixed Asset Register'!D20="","",'Fixed Asset Register'!D20)</f>
        <v/>
      </c>
      <c r="C20" s="70">
        <f>IFERROR(VLOOKUP('Fixed Asset Register'!C20,'Rate Reference'!$A$7:$C$25,3,FALSE()),"")</f>
        <v/>
      </c>
      <c r="D20" s="56" t="n">
        <v>5</v>
      </c>
      <c r="E20" s="64">
        <f>IFERROR((B20-B20*D20/100)/C20*IF('Fixed Asset Register'!E20="",1,MIN(1,(DATE(IF(MONTH('Fixed Asset Register'!E20)&gt;=4,YEAR('Fixed Asset Register'!E20)+1,YEAR('Fixed Asset Register'!E20)),3,31)-'Fixed Asset Register'!E20+1)/365)),"")</f>
        <v/>
      </c>
      <c r="F20" s="71">
        <f>IFERROR((1-(D20/100)^(1/C20))*100,"")</f>
        <v/>
      </c>
      <c r="G20" s="64">
        <f>IFERROR(B20*(1-(D20/100)^(1/C20))*IF('Fixed Asset Register'!E20="",1,MIN(1,(DATE(IF(MONTH('Fixed Asset Register'!E20)&gt;=4,YEAR('Fixed Asset Register'!E20)+1,YEAR('Fixed Asset Register'!E20)),3,31)-'Fixed Asset Register'!E20+1)/365)),"")</f>
        <v/>
      </c>
      <c r="H20" s="51" t="n"/>
    </row>
    <row r="21" ht="15" customHeight="1" s="33">
      <c r="A21" s="68">
        <f>IF('Fixed Asset Register'!B21="","",'Fixed Asset Register'!B21)</f>
        <v/>
      </c>
      <c r="B21" s="69">
        <f>IF('Fixed Asset Register'!D21="","",'Fixed Asset Register'!D21)</f>
        <v/>
      </c>
      <c r="C21" s="70">
        <f>IFERROR(VLOOKUP('Fixed Asset Register'!C21,'Rate Reference'!$A$7:$C$25,3,FALSE()),"")</f>
        <v/>
      </c>
      <c r="D21" s="56" t="n">
        <v>5</v>
      </c>
      <c r="E21" s="64">
        <f>IFERROR((B21-B21*D21/100)/C21*IF('Fixed Asset Register'!E21="",1,MIN(1,(DATE(IF(MONTH('Fixed Asset Register'!E21)&gt;=4,YEAR('Fixed Asset Register'!E21)+1,YEAR('Fixed Asset Register'!E21)),3,31)-'Fixed Asset Register'!E21+1)/365)),"")</f>
        <v/>
      </c>
      <c r="F21" s="71">
        <f>IFERROR((1-(D21/100)^(1/C21))*100,"")</f>
        <v/>
      </c>
      <c r="G21" s="64">
        <f>IFERROR(B21*(1-(D21/100)^(1/C21))*IF('Fixed Asset Register'!E21="",1,MIN(1,(DATE(IF(MONTH('Fixed Asset Register'!E21)&gt;=4,YEAR('Fixed Asset Register'!E21)+1,YEAR('Fixed Asset Register'!E21)),3,31)-'Fixed Asset Register'!E21+1)/365)),"")</f>
        <v/>
      </c>
      <c r="H21" s="51" t="n"/>
    </row>
    <row r="22" ht="15" customHeight="1" s="33">
      <c r="A22" s="68">
        <f>IF('Fixed Asset Register'!B22="","",'Fixed Asset Register'!B22)</f>
        <v/>
      </c>
      <c r="B22" s="69">
        <f>IF('Fixed Asset Register'!D22="","",'Fixed Asset Register'!D22)</f>
        <v/>
      </c>
      <c r="C22" s="70">
        <f>IFERROR(VLOOKUP('Fixed Asset Register'!C22,'Rate Reference'!$A$7:$C$25,3,FALSE()),"")</f>
        <v/>
      </c>
      <c r="D22" s="56" t="n">
        <v>5</v>
      </c>
      <c r="E22" s="64">
        <f>IFERROR((B22-B22*D22/100)/C22*IF('Fixed Asset Register'!E22="",1,MIN(1,(DATE(IF(MONTH('Fixed Asset Register'!E22)&gt;=4,YEAR('Fixed Asset Register'!E22)+1,YEAR('Fixed Asset Register'!E22)),3,31)-'Fixed Asset Register'!E22+1)/365)),"")</f>
        <v/>
      </c>
      <c r="F22" s="71">
        <f>IFERROR((1-(D22/100)^(1/C22))*100,"")</f>
        <v/>
      </c>
      <c r="G22" s="64">
        <f>IFERROR(B22*(1-(D22/100)^(1/C22))*IF('Fixed Asset Register'!E22="",1,MIN(1,(DATE(IF(MONTH('Fixed Asset Register'!E22)&gt;=4,YEAR('Fixed Asset Register'!E22)+1,YEAR('Fixed Asset Register'!E22)),3,31)-'Fixed Asset Register'!E22+1)/365)),"")</f>
        <v/>
      </c>
      <c r="H22" s="51" t="n"/>
    </row>
    <row r="23" ht="15" customHeight="1" s="33">
      <c r="A23" s="68">
        <f>IF('Fixed Asset Register'!B23="","",'Fixed Asset Register'!B23)</f>
        <v/>
      </c>
      <c r="B23" s="69">
        <f>IF('Fixed Asset Register'!D23="","",'Fixed Asset Register'!D23)</f>
        <v/>
      </c>
      <c r="C23" s="70">
        <f>IFERROR(VLOOKUP('Fixed Asset Register'!C23,'Rate Reference'!$A$7:$C$25,3,FALSE()),"")</f>
        <v/>
      </c>
      <c r="D23" s="56" t="n">
        <v>5</v>
      </c>
      <c r="E23" s="64">
        <f>IFERROR((B23-B23*D23/100)/C23*IF('Fixed Asset Register'!E23="",1,MIN(1,(DATE(IF(MONTH('Fixed Asset Register'!E23)&gt;=4,YEAR('Fixed Asset Register'!E23)+1,YEAR('Fixed Asset Register'!E23)),3,31)-'Fixed Asset Register'!E23+1)/365)),"")</f>
        <v/>
      </c>
      <c r="F23" s="71">
        <f>IFERROR((1-(D23/100)^(1/C23))*100,"")</f>
        <v/>
      </c>
      <c r="G23" s="64">
        <f>IFERROR(B23*(1-(D23/100)^(1/C23))*IF('Fixed Asset Register'!E23="",1,MIN(1,(DATE(IF(MONTH('Fixed Asset Register'!E23)&gt;=4,YEAR('Fixed Asset Register'!E23)+1,YEAR('Fixed Asset Register'!E23)),3,31)-'Fixed Asset Register'!E23+1)/365)),"")</f>
        <v/>
      </c>
      <c r="H23" s="51" t="n"/>
    </row>
    <row r="24" ht="15" customHeight="1" s="33">
      <c r="A24" s="68">
        <f>IF('Fixed Asset Register'!B24="","",'Fixed Asset Register'!B24)</f>
        <v/>
      </c>
      <c r="B24" s="69">
        <f>IF('Fixed Asset Register'!D24="","",'Fixed Asset Register'!D24)</f>
        <v/>
      </c>
      <c r="C24" s="70">
        <f>IFERROR(VLOOKUP('Fixed Asset Register'!C24,'Rate Reference'!$A$7:$C$25,3,FALSE()),"")</f>
        <v/>
      </c>
      <c r="D24" s="56" t="n">
        <v>5</v>
      </c>
      <c r="E24" s="64">
        <f>IFERROR((B24-B24*D24/100)/C24*IF('Fixed Asset Register'!E24="",1,MIN(1,(DATE(IF(MONTH('Fixed Asset Register'!E24)&gt;=4,YEAR('Fixed Asset Register'!E24)+1,YEAR('Fixed Asset Register'!E24)),3,31)-'Fixed Asset Register'!E24+1)/365)),"")</f>
        <v/>
      </c>
      <c r="F24" s="71">
        <f>IFERROR((1-(D24/100)^(1/C24))*100,"")</f>
        <v/>
      </c>
      <c r="G24" s="64">
        <f>IFERROR(B24*(1-(D24/100)^(1/C24))*IF('Fixed Asset Register'!E24="",1,MIN(1,(DATE(IF(MONTH('Fixed Asset Register'!E24)&gt;=4,YEAR('Fixed Asset Register'!E24)+1,YEAR('Fixed Asset Register'!E24)),3,31)-'Fixed Asset Register'!E24+1)/365)),"")</f>
        <v/>
      </c>
      <c r="H24" s="51" t="n"/>
    </row>
    <row r="25" ht="15" customHeight="1" s="33">
      <c r="A25" s="68">
        <f>IF('Fixed Asset Register'!B25="","",'Fixed Asset Register'!B25)</f>
        <v/>
      </c>
      <c r="B25" s="69">
        <f>IF('Fixed Asset Register'!D25="","",'Fixed Asset Register'!D25)</f>
        <v/>
      </c>
      <c r="C25" s="70">
        <f>IFERROR(VLOOKUP('Fixed Asset Register'!C25,'Rate Reference'!$A$7:$C$25,3,FALSE()),"")</f>
        <v/>
      </c>
      <c r="D25" s="56" t="n">
        <v>5</v>
      </c>
      <c r="E25" s="64">
        <f>IFERROR((B25-B25*D25/100)/C25*IF('Fixed Asset Register'!E25="",1,MIN(1,(DATE(IF(MONTH('Fixed Asset Register'!E25)&gt;=4,YEAR('Fixed Asset Register'!E25)+1,YEAR('Fixed Asset Register'!E25)),3,31)-'Fixed Asset Register'!E25+1)/365)),"")</f>
        <v/>
      </c>
      <c r="F25" s="71">
        <f>IFERROR((1-(D25/100)^(1/C25))*100,"")</f>
        <v/>
      </c>
      <c r="G25" s="64">
        <f>IFERROR(B25*(1-(D25/100)^(1/C25))*IF('Fixed Asset Register'!E25="",1,MIN(1,(DATE(IF(MONTH('Fixed Asset Register'!E25)&gt;=4,YEAR('Fixed Asset Register'!E25)+1,YEAR('Fixed Asset Register'!E25)),3,31)-'Fixed Asset Register'!E25+1)/365)),"")</f>
        <v/>
      </c>
      <c r="H25" s="51" t="n"/>
    </row>
    <row r="26" ht="15" customHeight="1" s="33">
      <c r="A26" s="68">
        <f>IF('Fixed Asset Register'!B26="","",'Fixed Asset Register'!B26)</f>
        <v/>
      </c>
      <c r="B26" s="69">
        <f>IF('Fixed Asset Register'!D26="","",'Fixed Asset Register'!D26)</f>
        <v/>
      </c>
      <c r="C26" s="70">
        <f>IFERROR(VLOOKUP('Fixed Asset Register'!C26,'Rate Reference'!$A$7:$C$25,3,FALSE()),"")</f>
        <v/>
      </c>
      <c r="D26" s="56" t="n">
        <v>5</v>
      </c>
      <c r="E26" s="64">
        <f>IFERROR((B26-B26*D26/100)/C26*IF('Fixed Asset Register'!E26="",1,MIN(1,(DATE(IF(MONTH('Fixed Asset Register'!E26)&gt;=4,YEAR('Fixed Asset Register'!E26)+1,YEAR('Fixed Asset Register'!E26)),3,31)-'Fixed Asset Register'!E26+1)/365)),"")</f>
        <v/>
      </c>
      <c r="F26" s="71">
        <f>IFERROR((1-(D26/100)^(1/C26))*100,"")</f>
        <v/>
      </c>
      <c r="G26" s="64">
        <f>IFERROR(B26*(1-(D26/100)^(1/C26))*IF('Fixed Asset Register'!E26="",1,MIN(1,(DATE(IF(MONTH('Fixed Asset Register'!E26)&gt;=4,YEAR('Fixed Asset Register'!E26)+1,YEAR('Fixed Asset Register'!E26)),3,31)-'Fixed Asset Register'!E26+1)/365)),"")</f>
        <v/>
      </c>
      <c r="H26" s="51" t="n"/>
    </row>
    <row r="27" ht="15" customHeight="1" s="33">
      <c r="A27" s="68">
        <f>IF('Fixed Asset Register'!B27="","",'Fixed Asset Register'!B27)</f>
        <v/>
      </c>
      <c r="B27" s="69">
        <f>IF('Fixed Asset Register'!D27="","",'Fixed Asset Register'!D27)</f>
        <v/>
      </c>
      <c r="C27" s="70">
        <f>IFERROR(VLOOKUP('Fixed Asset Register'!C27,'Rate Reference'!$A$7:$C$25,3,FALSE()),"")</f>
        <v/>
      </c>
      <c r="D27" s="56" t="n">
        <v>5</v>
      </c>
      <c r="E27" s="64">
        <f>IFERROR((B27-B27*D27/100)/C27*IF('Fixed Asset Register'!E27="",1,MIN(1,(DATE(IF(MONTH('Fixed Asset Register'!E27)&gt;=4,YEAR('Fixed Asset Register'!E27)+1,YEAR('Fixed Asset Register'!E27)),3,31)-'Fixed Asset Register'!E27+1)/365)),"")</f>
        <v/>
      </c>
      <c r="F27" s="71">
        <f>IFERROR((1-(D27/100)^(1/C27))*100,"")</f>
        <v/>
      </c>
      <c r="G27" s="64">
        <f>IFERROR(B27*(1-(D27/100)^(1/C27))*IF('Fixed Asset Register'!E27="",1,MIN(1,(DATE(IF(MONTH('Fixed Asset Register'!E27)&gt;=4,YEAR('Fixed Asset Register'!E27)+1,YEAR('Fixed Asset Register'!E27)),3,31)-'Fixed Asset Register'!E27+1)/365)),"")</f>
        <v/>
      </c>
      <c r="H27" s="51" t="n"/>
    </row>
    <row r="28" ht="15" customHeight="1" s="33">
      <c r="A28" s="68">
        <f>IF('Fixed Asset Register'!B28="","",'Fixed Asset Register'!B28)</f>
        <v/>
      </c>
      <c r="B28" s="69">
        <f>IF('Fixed Asset Register'!D28="","",'Fixed Asset Register'!D28)</f>
        <v/>
      </c>
      <c r="C28" s="70">
        <f>IFERROR(VLOOKUP('Fixed Asset Register'!C28,'Rate Reference'!$A$7:$C$25,3,FALSE()),"")</f>
        <v/>
      </c>
      <c r="D28" s="56" t="n">
        <v>5</v>
      </c>
      <c r="E28" s="64">
        <f>IFERROR((B28-B28*D28/100)/C28*IF('Fixed Asset Register'!E28="",1,MIN(1,(DATE(IF(MONTH('Fixed Asset Register'!E28)&gt;=4,YEAR('Fixed Asset Register'!E28)+1,YEAR('Fixed Asset Register'!E28)),3,31)-'Fixed Asset Register'!E28+1)/365)),"")</f>
        <v/>
      </c>
      <c r="F28" s="71">
        <f>IFERROR((1-(D28/100)^(1/C28))*100,"")</f>
        <v/>
      </c>
      <c r="G28" s="64">
        <f>IFERROR(B28*(1-(D28/100)^(1/C28))*IF('Fixed Asset Register'!E28="",1,MIN(1,(DATE(IF(MONTH('Fixed Asset Register'!E28)&gt;=4,YEAR('Fixed Asset Register'!E28)+1,YEAR('Fixed Asset Register'!E28)),3,31)-'Fixed Asset Register'!E28+1)/365)),"")</f>
        <v/>
      </c>
      <c r="H28" s="51" t="n"/>
    </row>
    <row r="29" ht="15" customHeight="1" s="33">
      <c r="A29" s="68">
        <f>IF('Fixed Asset Register'!B29="","",'Fixed Asset Register'!B29)</f>
        <v/>
      </c>
      <c r="B29" s="69">
        <f>IF('Fixed Asset Register'!D29="","",'Fixed Asset Register'!D29)</f>
        <v/>
      </c>
      <c r="C29" s="70">
        <f>IFERROR(VLOOKUP('Fixed Asset Register'!C29,'Rate Reference'!$A$7:$C$25,3,FALSE()),"")</f>
        <v/>
      </c>
      <c r="D29" s="56" t="n">
        <v>5</v>
      </c>
      <c r="E29" s="64">
        <f>IFERROR((B29-B29*D29/100)/C29*IF('Fixed Asset Register'!E29="",1,MIN(1,(DATE(IF(MONTH('Fixed Asset Register'!E29)&gt;=4,YEAR('Fixed Asset Register'!E29)+1,YEAR('Fixed Asset Register'!E29)),3,31)-'Fixed Asset Register'!E29+1)/365)),"")</f>
        <v/>
      </c>
      <c r="F29" s="71">
        <f>IFERROR((1-(D29/100)^(1/C29))*100,"")</f>
        <v/>
      </c>
      <c r="G29" s="64">
        <f>IFERROR(B29*(1-(D29/100)^(1/C29))*IF('Fixed Asset Register'!E29="",1,MIN(1,(DATE(IF(MONTH('Fixed Asset Register'!E29)&gt;=4,YEAR('Fixed Asset Register'!E29)+1,YEAR('Fixed Asset Register'!E29)),3,31)-'Fixed Asset Register'!E29+1)/365)),"")</f>
        <v/>
      </c>
      <c r="H29" s="51" t="n"/>
    </row>
    <row r="30" ht="15" customHeight="1" s="33">
      <c r="A30" s="68">
        <f>IF('Fixed Asset Register'!B30="","",'Fixed Asset Register'!B30)</f>
        <v/>
      </c>
      <c r="B30" s="69">
        <f>IF('Fixed Asset Register'!D30="","",'Fixed Asset Register'!D30)</f>
        <v/>
      </c>
      <c r="C30" s="70">
        <f>IFERROR(VLOOKUP('Fixed Asset Register'!C30,'Rate Reference'!$A$7:$C$25,3,FALSE()),"")</f>
        <v/>
      </c>
      <c r="D30" s="56" t="n">
        <v>5</v>
      </c>
      <c r="E30" s="64">
        <f>IFERROR((B30-B30*D30/100)/C30*IF('Fixed Asset Register'!E30="",1,MIN(1,(DATE(IF(MONTH('Fixed Asset Register'!E30)&gt;=4,YEAR('Fixed Asset Register'!E30)+1,YEAR('Fixed Asset Register'!E30)),3,31)-'Fixed Asset Register'!E30+1)/365)),"")</f>
        <v/>
      </c>
      <c r="F30" s="71">
        <f>IFERROR((1-(D30/100)^(1/C30))*100,"")</f>
        <v/>
      </c>
      <c r="G30" s="64">
        <f>IFERROR(B30*(1-(D30/100)^(1/C30))*IF('Fixed Asset Register'!E30="",1,MIN(1,(DATE(IF(MONTH('Fixed Asset Register'!E30)&gt;=4,YEAR('Fixed Asset Register'!E30)+1,YEAR('Fixed Asset Register'!E30)),3,31)-'Fixed Asset Register'!E30+1)/365)),"")</f>
        <v/>
      </c>
      <c r="H30" s="51" t="n"/>
    </row>
    <row r="31" ht="15" customHeight="1" s="33">
      <c r="A31" s="68">
        <f>IF('Fixed Asset Register'!B31="","",'Fixed Asset Register'!B31)</f>
        <v/>
      </c>
      <c r="B31" s="69">
        <f>IF('Fixed Asset Register'!D31="","",'Fixed Asset Register'!D31)</f>
        <v/>
      </c>
      <c r="C31" s="70">
        <f>IFERROR(VLOOKUP('Fixed Asset Register'!C31,'Rate Reference'!$A$7:$C$25,3,FALSE()),"")</f>
        <v/>
      </c>
      <c r="D31" s="56" t="n">
        <v>5</v>
      </c>
      <c r="E31" s="64">
        <f>IFERROR((B31-B31*D31/100)/C31*IF('Fixed Asset Register'!E31="",1,MIN(1,(DATE(IF(MONTH('Fixed Asset Register'!E31)&gt;=4,YEAR('Fixed Asset Register'!E31)+1,YEAR('Fixed Asset Register'!E31)),3,31)-'Fixed Asset Register'!E31+1)/365)),"")</f>
        <v/>
      </c>
      <c r="F31" s="71">
        <f>IFERROR((1-(D31/100)^(1/C31))*100,"")</f>
        <v/>
      </c>
      <c r="G31" s="64">
        <f>IFERROR(B31*(1-(D31/100)^(1/C31))*IF('Fixed Asset Register'!E31="",1,MIN(1,(DATE(IF(MONTH('Fixed Asset Register'!E31)&gt;=4,YEAR('Fixed Asset Register'!E31)+1,YEAR('Fixed Asset Register'!E31)),3,31)-'Fixed Asset Register'!E31+1)/365)),"")</f>
        <v/>
      </c>
      <c r="H31" s="51" t="n"/>
    </row>
    <row r="32" ht="15" customHeight="1" s="33">
      <c r="A32" s="68">
        <f>IF('Fixed Asset Register'!B32="","",'Fixed Asset Register'!B32)</f>
        <v/>
      </c>
      <c r="B32" s="69">
        <f>IF('Fixed Asset Register'!D32="","",'Fixed Asset Register'!D32)</f>
        <v/>
      </c>
      <c r="C32" s="70">
        <f>IFERROR(VLOOKUP('Fixed Asset Register'!C32,'Rate Reference'!$A$7:$C$25,3,FALSE()),"")</f>
        <v/>
      </c>
      <c r="D32" s="56" t="n">
        <v>5</v>
      </c>
      <c r="E32" s="64">
        <f>IFERROR((B32-B32*D32/100)/C32*IF('Fixed Asset Register'!E32="",1,MIN(1,(DATE(IF(MONTH('Fixed Asset Register'!E32)&gt;=4,YEAR('Fixed Asset Register'!E32)+1,YEAR('Fixed Asset Register'!E32)),3,31)-'Fixed Asset Register'!E32+1)/365)),"")</f>
        <v/>
      </c>
      <c r="F32" s="71">
        <f>IFERROR((1-(D32/100)^(1/C32))*100,"")</f>
        <v/>
      </c>
      <c r="G32" s="64">
        <f>IFERROR(B32*(1-(D32/100)^(1/C32))*IF('Fixed Asset Register'!E32="",1,MIN(1,(DATE(IF(MONTH('Fixed Asset Register'!E32)&gt;=4,YEAR('Fixed Asset Register'!E32)+1,YEAR('Fixed Asset Register'!E32)),3,31)-'Fixed Asset Register'!E32+1)/365)),"")</f>
        <v/>
      </c>
      <c r="H32" s="51" t="n"/>
    </row>
    <row r="33" ht="15" customHeight="1" s="33">
      <c r="A33" s="68">
        <f>IF('Fixed Asset Register'!B33="","",'Fixed Asset Register'!B33)</f>
        <v/>
      </c>
      <c r="B33" s="69">
        <f>IF('Fixed Asset Register'!D33="","",'Fixed Asset Register'!D33)</f>
        <v/>
      </c>
      <c r="C33" s="70">
        <f>IFERROR(VLOOKUP('Fixed Asset Register'!C33,'Rate Reference'!$A$7:$C$25,3,FALSE()),"")</f>
        <v/>
      </c>
      <c r="D33" s="56" t="n">
        <v>5</v>
      </c>
      <c r="E33" s="64">
        <f>IFERROR((B33-B33*D33/100)/C33*IF('Fixed Asset Register'!E33="",1,MIN(1,(DATE(IF(MONTH('Fixed Asset Register'!E33)&gt;=4,YEAR('Fixed Asset Register'!E33)+1,YEAR('Fixed Asset Register'!E33)),3,31)-'Fixed Asset Register'!E33+1)/365)),"")</f>
        <v/>
      </c>
      <c r="F33" s="71">
        <f>IFERROR((1-(D33/100)^(1/C33))*100,"")</f>
        <v/>
      </c>
      <c r="G33" s="64">
        <f>IFERROR(B33*(1-(D33/100)^(1/C33))*IF('Fixed Asset Register'!E33="",1,MIN(1,(DATE(IF(MONTH('Fixed Asset Register'!E33)&gt;=4,YEAR('Fixed Asset Register'!E33)+1,YEAR('Fixed Asset Register'!E33)),3,31)-'Fixed Asset Register'!E33+1)/365)),"")</f>
        <v/>
      </c>
      <c r="H33" s="51" t="n"/>
    </row>
    <row r="34" ht="15" customHeight="1" s="33">
      <c r="A34" s="68">
        <f>IF('Fixed Asset Register'!B34="","",'Fixed Asset Register'!B34)</f>
        <v/>
      </c>
      <c r="B34" s="69">
        <f>IF('Fixed Asset Register'!D34="","",'Fixed Asset Register'!D34)</f>
        <v/>
      </c>
      <c r="C34" s="70">
        <f>IFERROR(VLOOKUP('Fixed Asset Register'!C34,'Rate Reference'!$A$7:$C$25,3,FALSE()),"")</f>
        <v/>
      </c>
      <c r="D34" s="56" t="n">
        <v>5</v>
      </c>
      <c r="E34" s="64">
        <f>IFERROR((B34-B34*D34/100)/C34*IF('Fixed Asset Register'!E34="",1,MIN(1,(DATE(IF(MONTH('Fixed Asset Register'!E34)&gt;=4,YEAR('Fixed Asset Register'!E34)+1,YEAR('Fixed Asset Register'!E34)),3,31)-'Fixed Asset Register'!E34+1)/365)),"")</f>
        <v/>
      </c>
      <c r="F34" s="71">
        <f>IFERROR((1-(D34/100)^(1/C34))*100,"")</f>
        <v/>
      </c>
      <c r="G34" s="64">
        <f>IFERROR(B34*(1-(D34/100)^(1/C34))*IF('Fixed Asset Register'!E34="",1,MIN(1,(DATE(IF(MONTH('Fixed Asset Register'!E34)&gt;=4,YEAR('Fixed Asset Register'!E34)+1,YEAR('Fixed Asset Register'!E34)),3,31)-'Fixed Asset Register'!E34+1)/365)),"")</f>
        <v/>
      </c>
      <c r="H34" s="51" t="n"/>
    </row>
    <row r="35" ht="15" customHeight="1" s="33">
      <c r="A35" s="68">
        <f>IF('Fixed Asset Register'!B35="","",'Fixed Asset Register'!B35)</f>
        <v/>
      </c>
      <c r="B35" s="69">
        <f>IF('Fixed Asset Register'!D35="","",'Fixed Asset Register'!D35)</f>
        <v/>
      </c>
      <c r="C35" s="70">
        <f>IFERROR(VLOOKUP('Fixed Asset Register'!C35,'Rate Reference'!$A$7:$C$25,3,FALSE()),"")</f>
        <v/>
      </c>
      <c r="D35" s="56" t="n">
        <v>5</v>
      </c>
      <c r="E35" s="64">
        <f>IFERROR((B35-B35*D35/100)/C35*IF('Fixed Asset Register'!E35="",1,MIN(1,(DATE(IF(MONTH('Fixed Asset Register'!E35)&gt;=4,YEAR('Fixed Asset Register'!E35)+1,YEAR('Fixed Asset Register'!E35)),3,31)-'Fixed Asset Register'!E35+1)/365)),"")</f>
        <v/>
      </c>
      <c r="F35" s="71">
        <f>IFERROR((1-(D35/100)^(1/C35))*100,"")</f>
        <v/>
      </c>
      <c r="G35" s="64">
        <f>IFERROR(B35*(1-(D35/100)^(1/C35))*IF('Fixed Asset Register'!E35="",1,MIN(1,(DATE(IF(MONTH('Fixed Asset Register'!E35)&gt;=4,YEAR('Fixed Asset Register'!E35)+1,YEAR('Fixed Asset Register'!E35)),3,31)-'Fixed Asset Register'!E35+1)/365)),"")</f>
        <v/>
      </c>
      <c r="H35" s="51" t="n"/>
    </row>
    <row r="36" ht="15" customHeight="1" s="33">
      <c r="A36" s="68">
        <f>IF('Fixed Asset Register'!B36="","",'Fixed Asset Register'!B36)</f>
        <v/>
      </c>
      <c r="B36" s="69">
        <f>IF('Fixed Asset Register'!D36="","",'Fixed Asset Register'!D36)</f>
        <v/>
      </c>
      <c r="C36" s="70">
        <f>IFERROR(VLOOKUP('Fixed Asset Register'!C36,'Rate Reference'!$A$7:$C$25,3,FALSE()),"")</f>
        <v/>
      </c>
      <c r="D36" s="56" t="n">
        <v>5</v>
      </c>
      <c r="E36" s="64">
        <f>IFERROR((B36-B36*D36/100)/C36*IF('Fixed Asset Register'!E36="",1,MIN(1,(DATE(IF(MONTH('Fixed Asset Register'!E36)&gt;=4,YEAR('Fixed Asset Register'!E36)+1,YEAR('Fixed Asset Register'!E36)),3,31)-'Fixed Asset Register'!E36+1)/365)),"")</f>
        <v/>
      </c>
      <c r="F36" s="71">
        <f>IFERROR((1-(D36/100)^(1/C36))*100,"")</f>
        <v/>
      </c>
      <c r="G36" s="64">
        <f>IFERROR(B36*(1-(D36/100)^(1/C36))*IF('Fixed Asset Register'!E36="",1,MIN(1,(DATE(IF(MONTH('Fixed Asset Register'!E36)&gt;=4,YEAR('Fixed Asset Register'!E36)+1,YEAR('Fixed Asset Register'!E36)),3,31)-'Fixed Asset Register'!E36+1)/365)),"")</f>
        <v/>
      </c>
      <c r="H36" s="51" t="n"/>
    </row>
    <row r="37" ht="15" customHeight="1" s="33">
      <c r="A37" s="68">
        <f>IF('Fixed Asset Register'!B37="","",'Fixed Asset Register'!B37)</f>
        <v/>
      </c>
      <c r="B37" s="69">
        <f>IF('Fixed Asset Register'!D37="","",'Fixed Asset Register'!D37)</f>
        <v/>
      </c>
      <c r="C37" s="70">
        <f>IFERROR(VLOOKUP('Fixed Asset Register'!C37,'Rate Reference'!$A$7:$C$25,3,FALSE()),"")</f>
        <v/>
      </c>
      <c r="D37" s="56" t="n">
        <v>5</v>
      </c>
      <c r="E37" s="64">
        <f>IFERROR((B37-B37*D37/100)/C37*IF('Fixed Asset Register'!E37="",1,MIN(1,(DATE(IF(MONTH('Fixed Asset Register'!E37)&gt;=4,YEAR('Fixed Asset Register'!E37)+1,YEAR('Fixed Asset Register'!E37)),3,31)-'Fixed Asset Register'!E37+1)/365)),"")</f>
        <v/>
      </c>
      <c r="F37" s="71">
        <f>IFERROR((1-(D37/100)^(1/C37))*100,"")</f>
        <v/>
      </c>
      <c r="G37" s="64">
        <f>IFERROR(B37*(1-(D37/100)^(1/C37))*IF('Fixed Asset Register'!E37="",1,MIN(1,(DATE(IF(MONTH('Fixed Asset Register'!E37)&gt;=4,YEAR('Fixed Asset Register'!E37)+1,YEAR('Fixed Asset Register'!E37)),3,31)-'Fixed Asset Register'!E37+1)/365)),"")</f>
        <v/>
      </c>
      <c r="H37" s="51" t="n"/>
    </row>
    <row r="38" ht="15" customHeight="1" s="33">
      <c r="A38" s="68">
        <f>IF('Fixed Asset Register'!B38="","",'Fixed Asset Register'!B38)</f>
        <v/>
      </c>
      <c r="B38" s="69">
        <f>IF('Fixed Asset Register'!D38="","",'Fixed Asset Register'!D38)</f>
        <v/>
      </c>
      <c r="C38" s="70">
        <f>IFERROR(VLOOKUP('Fixed Asset Register'!C38,'Rate Reference'!$A$7:$C$25,3,FALSE()),"")</f>
        <v/>
      </c>
      <c r="D38" s="56" t="n">
        <v>5</v>
      </c>
      <c r="E38" s="64">
        <f>IFERROR((B38-B38*D38/100)/C38*IF('Fixed Asset Register'!E38="",1,MIN(1,(DATE(IF(MONTH('Fixed Asset Register'!E38)&gt;=4,YEAR('Fixed Asset Register'!E38)+1,YEAR('Fixed Asset Register'!E38)),3,31)-'Fixed Asset Register'!E38+1)/365)),"")</f>
        <v/>
      </c>
      <c r="F38" s="71">
        <f>IFERROR((1-(D38/100)^(1/C38))*100,"")</f>
        <v/>
      </c>
      <c r="G38" s="64">
        <f>IFERROR(B38*(1-(D38/100)^(1/C38))*IF('Fixed Asset Register'!E38="",1,MIN(1,(DATE(IF(MONTH('Fixed Asset Register'!E38)&gt;=4,YEAR('Fixed Asset Register'!E38)+1,YEAR('Fixed Asset Register'!E38)),3,31)-'Fixed Asset Register'!E38+1)/365)),"")</f>
        <v/>
      </c>
      <c r="H38" s="51" t="n"/>
    </row>
    <row r="39" ht="15" customHeight="1" s="33">
      <c r="A39" s="68">
        <f>IF('Fixed Asset Register'!B39="","",'Fixed Asset Register'!B39)</f>
        <v/>
      </c>
      <c r="B39" s="69">
        <f>IF('Fixed Asset Register'!D39="","",'Fixed Asset Register'!D39)</f>
        <v/>
      </c>
      <c r="C39" s="70">
        <f>IFERROR(VLOOKUP('Fixed Asset Register'!C39,'Rate Reference'!$A$7:$C$25,3,FALSE()),"")</f>
        <v/>
      </c>
      <c r="D39" s="56" t="n">
        <v>5</v>
      </c>
      <c r="E39" s="64">
        <f>IFERROR((B39-B39*D39/100)/C39*IF('Fixed Asset Register'!E39="",1,MIN(1,(DATE(IF(MONTH('Fixed Asset Register'!E39)&gt;=4,YEAR('Fixed Asset Register'!E39)+1,YEAR('Fixed Asset Register'!E39)),3,31)-'Fixed Asset Register'!E39+1)/365)),"")</f>
        <v/>
      </c>
      <c r="F39" s="71">
        <f>IFERROR((1-(D39/100)^(1/C39))*100,"")</f>
        <v/>
      </c>
      <c r="G39" s="64">
        <f>IFERROR(B39*(1-(D39/100)^(1/C39))*IF('Fixed Asset Register'!E39="",1,MIN(1,(DATE(IF(MONTH('Fixed Asset Register'!E39)&gt;=4,YEAR('Fixed Asset Register'!E39)+1,YEAR('Fixed Asset Register'!E39)),3,31)-'Fixed Asset Register'!E39+1)/365)),"")</f>
        <v/>
      </c>
      <c r="H39" s="51" t="n"/>
    </row>
    <row r="40" ht="15" customHeight="1" s="33">
      <c r="A40" s="68">
        <f>IF('Fixed Asset Register'!B40="","",'Fixed Asset Register'!B40)</f>
        <v/>
      </c>
      <c r="B40" s="69">
        <f>IF('Fixed Asset Register'!D40="","",'Fixed Asset Register'!D40)</f>
        <v/>
      </c>
      <c r="C40" s="70">
        <f>IFERROR(VLOOKUP('Fixed Asset Register'!C40,'Rate Reference'!$A$7:$C$25,3,FALSE()),"")</f>
        <v/>
      </c>
      <c r="D40" s="56" t="n">
        <v>5</v>
      </c>
      <c r="E40" s="64">
        <f>IFERROR((B40-B40*D40/100)/C40*IF('Fixed Asset Register'!E40="",1,MIN(1,(DATE(IF(MONTH('Fixed Asset Register'!E40)&gt;=4,YEAR('Fixed Asset Register'!E40)+1,YEAR('Fixed Asset Register'!E40)),3,31)-'Fixed Asset Register'!E40+1)/365)),"")</f>
        <v/>
      </c>
      <c r="F40" s="71">
        <f>IFERROR((1-(D40/100)^(1/C40))*100,"")</f>
        <v/>
      </c>
      <c r="G40" s="64">
        <f>IFERROR(B40*(1-(D40/100)^(1/C40))*IF('Fixed Asset Register'!E40="",1,MIN(1,(DATE(IF(MONTH('Fixed Asset Register'!E40)&gt;=4,YEAR('Fixed Asset Register'!E40)+1,YEAR('Fixed Asset Register'!E40)),3,31)-'Fixed Asset Register'!E40+1)/365)),"")</f>
        <v/>
      </c>
      <c r="H40" s="51" t="n"/>
    </row>
    <row r="41" ht="15" customHeight="1" s="33">
      <c r="A41" s="68">
        <f>IF('Fixed Asset Register'!B41="","",'Fixed Asset Register'!B41)</f>
        <v/>
      </c>
      <c r="B41" s="69">
        <f>IF('Fixed Asset Register'!D41="","",'Fixed Asset Register'!D41)</f>
        <v/>
      </c>
      <c r="C41" s="70">
        <f>IFERROR(VLOOKUP('Fixed Asset Register'!C41,'Rate Reference'!$A$7:$C$25,3,FALSE()),"")</f>
        <v/>
      </c>
      <c r="D41" s="56" t="n">
        <v>5</v>
      </c>
      <c r="E41" s="64">
        <f>IFERROR((B41-B41*D41/100)/C41*IF('Fixed Asset Register'!E41="",1,MIN(1,(DATE(IF(MONTH('Fixed Asset Register'!E41)&gt;=4,YEAR('Fixed Asset Register'!E41)+1,YEAR('Fixed Asset Register'!E41)),3,31)-'Fixed Asset Register'!E41+1)/365)),"")</f>
        <v/>
      </c>
      <c r="F41" s="71">
        <f>IFERROR((1-(D41/100)^(1/C41))*100,"")</f>
        <v/>
      </c>
      <c r="G41" s="64">
        <f>IFERROR(B41*(1-(D41/100)^(1/C41))*IF('Fixed Asset Register'!E41="",1,MIN(1,(DATE(IF(MONTH('Fixed Asset Register'!E41)&gt;=4,YEAR('Fixed Asset Register'!E41)+1,YEAR('Fixed Asset Register'!E41)),3,31)-'Fixed Asset Register'!E41+1)/365)),"")</f>
        <v/>
      </c>
      <c r="H41" s="51" t="n"/>
    </row>
    <row r="42" ht="15" customHeight="1" s="33">
      <c r="A42" s="68">
        <f>IF('Fixed Asset Register'!B42="","",'Fixed Asset Register'!B42)</f>
        <v/>
      </c>
      <c r="B42" s="69">
        <f>IF('Fixed Asset Register'!D42="","",'Fixed Asset Register'!D42)</f>
        <v/>
      </c>
      <c r="C42" s="70">
        <f>IFERROR(VLOOKUP('Fixed Asset Register'!C42,'Rate Reference'!$A$7:$C$25,3,FALSE()),"")</f>
        <v/>
      </c>
      <c r="D42" s="56" t="n">
        <v>5</v>
      </c>
      <c r="E42" s="64">
        <f>IFERROR((B42-B42*D42/100)/C42*IF('Fixed Asset Register'!E42="",1,MIN(1,(DATE(IF(MONTH('Fixed Asset Register'!E42)&gt;=4,YEAR('Fixed Asset Register'!E42)+1,YEAR('Fixed Asset Register'!E42)),3,31)-'Fixed Asset Register'!E42+1)/365)),"")</f>
        <v/>
      </c>
      <c r="F42" s="71">
        <f>IFERROR((1-(D42/100)^(1/C42))*100,"")</f>
        <v/>
      </c>
      <c r="G42" s="64">
        <f>IFERROR(B42*(1-(D42/100)^(1/C42))*IF('Fixed Asset Register'!E42="",1,MIN(1,(DATE(IF(MONTH('Fixed Asset Register'!E42)&gt;=4,YEAR('Fixed Asset Register'!E42)+1,YEAR('Fixed Asset Register'!E42)),3,31)-'Fixed Asset Register'!E42+1)/365)),"")</f>
        <v/>
      </c>
      <c r="H42" s="51" t="n"/>
    </row>
    <row r="43" ht="15" customHeight="1" s="33">
      <c r="A43" s="68">
        <f>IF('Fixed Asset Register'!B43="","",'Fixed Asset Register'!B43)</f>
        <v/>
      </c>
      <c r="B43" s="69">
        <f>IF('Fixed Asset Register'!D43="","",'Fixed Asset Register'!D43)</f>
        <v/>
      </c>
      <c r="C43" s="70">
        <f>IFERROR(VLOOKUP('Fixed Asset Register'!C43,'Rate Reference'!$A$7:$C$25,3,FALSE()),"")</f>
        <v/>
      </c>
      <c r="D43" s="56" t="n">
        <v>5</v>
      </c>
      <c r="E43" s="64">
        <f>IFERROR((B43-B43*D43/100)/C43*IF('Fixed Asset Register'!E43="",1,MIN(1,(DATE(IF(MONTH('Fixed Asset Register'!E43)&gt;=4,YEAR('Fixed Asset Register'!E43)+1,YEAR('Fixed Asset Register'!E43)),3,31)-'Fixed Asset Register'!E43+1)/365)),"")</f>
        <v/>
      </c>
      <c r="F43" s="71">
        <f>IFERROR((1-(D43/100)^(1/C43))*100,"")</f>
        <v/>
      </c>
      <c r="G43" s="64">
        <f>IFERROR(B43*(1-(D43/100)^(1/C43))*IF('Fixed Asset Register'!E43="",1,MIN(1,(DATE(IF(MONTH('Fixed Asset Register'!E43)&gt;=4,YEAR('Fixed Asset Register'!E43)+1,YEAR('Fixed Asset Register'!E43)),3,31)-'Fixed Asset Register'!E43+1)/365)),"")</f>
        <v/>
      </c>
      <c r="H43" s="51" t="n"/>
    </row>
    <row r="44" ht="15" customHeight="1" s="33">
      <c r="A44" s="68">
        <f>IF('Fixed Asset Register'!B44="","",'Fixed Asset Register'!B44)</f>
        <v/>
      </c>
      <c r="B44" s="69">
        <f>IF('Fixed Asset Register'!D44="","",'Fixed Asset Register'!D44)</f>
        <v/>
      </c>
      <c r="C44" s="70">
        <f>IFERROR(VLOOKUP('Fixed Asset Register'!C44,'Rate Reference'!$A$7:$C$25,3,FALSE()),"")</f>
        <v/>
      </c>
      <c r="D44" s="56" t="n">
        <v>5</v>
      </c>
      <c r="E44" s="64">
        <f>IFERROR((B44-B44*D44/100)/C44*IF('Fixed Asset Register'!E44="",1,MIN(1,(DATE(IF(MONTH('Fixed Asset Register'!E44)&gt;=4,YEAR('Fixed Asset Register'!E44)+1,YEAR('Fixed Asset Register'!E44)),3,31)-'Fixed Asset Register'!E44+1)/365)),"")</f>
        <v/>
      </c>
      <c r="F44" s="71">
        <f>IFERROR((1-(D44/100)^(1/C44))*100,"")</f>
        <v/>
      </c>
      <c r="G44" s="64">
        <f>IFERROR(B44*(1-(D44/100)^(1/C44))*IF('Fixed Asset Register'!E44="",1,MIN(1,(DATE(IF(MONTH('Fixed Asset Register'!E44)&gt;=4,YEAR('Fixed Asset Register'!E44)+1,YEAR('Fixed Asset Register'!E44)),3,31)-'Fixed Asset Register'!E44+1)/365)),"")</f>
        <v/>
      </c>
      <c r="H44" s="51" t="n"/>
    </row>
    <row r="45" ht="15" customHeight="1" s="33">
      <c r="A45" s="68">
        <f>IF('Fixed Asset Register'!B45="","",'Fixed Asset Register'!B45)</f>
        <v/>
      </c>
      <c r="B45" s="69">
        <f>IF('Fixed Asset Register'!D45="","",'Fixed Asset Register'!D45)</f>
        <v/>
      </c>
      <c r="C45" s="70">
        <f>IFERROR(VLOOKUP('Fixed Asset Register'!C45,'Rate Reference'!$A$7:$C$25,3,FALSE()),"")</f>
        <v/>
      </c>
      <c r="D45" s="56" t="n">
        <v>5</v>
      </c>
      <c r="E45" s="64">
        <f>IFERROR((B45-B45*D45/100)/C45*IF('Fixed Asset Register'!E45="",1,MIN(1,(DATE(IF(MONTH('Fixed Asset Register'!E45)&gt;=4,YEAR('Fixed Asset Register'!E45)+1,YEAR('Fixed Asset Register'!E45)),3,31)-'Fixed Asset Register'!E45+1)/365)),"")</f>
        <v/>
      </c>
      <c r="F45" s="71">
        <f>IFERROR((1-(D45/100)^(1/C45))*100,"")</f>
        <v/>
      </c>
      <c r="G45" s="64">
        <f>IFERROR(B45*(1-(D45/100)^(1/C45))*IF('Fixed Asset Register'!E45="",1,MIN(1,(DATE(IF(MONTH('Fixed Asset Register'!E45)&gt;=4,YEAR('Fixed Asset Register'!E45)+1,YEAR('Fixed Asset Register'!E45)),3,31)-'Fixed Asset Register'!E45+1)/365)),"")</f>
        <v/>
      </c>
      <c r="H45" s="51" t="n"/>
    </row>
    <row r="46" ht="15" customHeight="1" s="33">
      <c r="A46" s="68">
        <f>IF('Fixed Asset Register'!B46="","",'Fixed Asset Register'!B46)</f>
        <v/>
      </c>
      <c r="B46" s="69">
        <f>IF('Fixed Asset Register'!D46="","",'Fixed Asset Register'!D46)</f>
        <v/>
      </c>
      <c r="C46" s="70">
        <f>IFERROR(VLOOKUP('Fixed Asset Register'!C46,'Rate Reference'!$A$7:$C$25,3,FALSE()),"")</f>
        <v/>
      </c>
      <c r="D46" s="56" t="n">
        <v>5</v>
      </c>
      <c r="E46" s="64">
        <f>IFERROR((B46-B46*D46/100)/C46*IF('Fixed Asset Register'!E46="",1,MIN(1,(DATE(IF(MONTH('Fixed Asset Register'!E46)&gt;=4,YEAR('Fixed Asset Register'!E46)+1,YEAR('Fixed Asset Register'!E46)),3,31)-'Fixed Asset Register'!E46+1)/365)),"")</f>
        <v/>
      </c>
      <c r="F46" s="71">
        <f>IFERROR((1-(D46/100)^(1/C46))*100,"")</f>
        <v/>
      </c>
      <c r="G46" s="64">
        <f>IFERROR(B46*(1-(D46/100)^(1/C46))*IF('Fixed Asset Register'!E46="",1,MIN(1,(DATE(IF(MONTH('Fixed Asset Register'!E46)&gt;=4,YEAR('Fixed Asset Register'!E46)+1,YEAR('Fixed Asset Register'!E46)),3,31)-'Fixed Asset Register'!E46+1)/365)),"")</f>
        <v/>
      </c>
      <c r="H46" s="51" t="n"/>
    </row>
    <row r="47" ht="15" customHeight="1" s="33">
      <c r="A47" s="49" t="inlineStr">
        <is>
          <t>TOTAL (annual)</t>
        </is>
      </c>
      <c r="B47" s="65">
        <f>SUM(B7:B46)</f>
        <v/>
      </c>
      <c r="E47" s="65">
        <f>SUM(E7:E46)</f>
        <v/>
      </c>
      <c r="G47" s="65">
        <f>SUM(G7:G46)</f>
        <v/>
      </c>
    </row>
    <row r="48"/>
    <row r="49" ht="15" customHeight="1" s="33">
      <c r="A49" s="45" t="inlineStr">
        <is>
          <t>Single-asset year-by-year schedule (pick method)</t>
        </is>
      </c>
    </row>
    <row r="50" ht="15" customHeight="1" s="33">
      <c r="A50" s="32" t="inlineStr">
        <is>
          <t>Cost</t>
        </is>
      </c>
      <c r="B50" s="58" t="n">
        <v>1000000</v>
      </c>
      <c r="D50" s="32" t="inlineStr">
        <is>
          <t>Useful life (yrs)</t>
        </is>
      </c>
      <c r="E50" s="59" t="n">
        <v>15</v>
      </c>
    </row>
    <row r="51" ht="15" customHeight="1" s="33">
      <c r="A51" s="32" t="inlineStr">
        <is>
          <t>Residual %</t>
        </is>
      </c>
      <c r="B51" s="59" t="n">
        <v>5</v>
      </c>
      <c r="D51" s="32" t="inlineStr">
        <is>
          <t>Method (SLM/WDV)</t>
        </is>
      </c>
      <c r="E51" s="59" t="inlineStr">
        <is>
          <t>SLM</t>
        </is>
      </c>
    </row>
    <row r="52"/>
    <row r="53" ht="31.5" customHeight="1" s="33">
      <c r="A53" s="37" t="inlineStr">
        <is>
          <t>Year</t>
        </is>
      </c>
      <c r="B53" s="37" t="inlineStr">
        <is>
          <t>Opening WDV</t>
        </is>
      </c>
      <c r="C53" s="37" t="inlineStr">
        <is>
          <t>Depreciation</t>
        </is>
      </c>
      <c r="D53" s="37" t="inlineStr">
        <is>
          <t>Closing WDV</t>
        </is>
      </c>
    </row>
    <row r="54" ht="15" customHeight="1" s="33">
      <c r="A54" s="39" t="n">
        <v>1</v>
      </c>
      <c r="B54" s="67">
        <f>$B$50</f>
        <v/>
      </c>
      <c r="C54" s="64">
        <f>IF($E$51="WDV",ROUND(B54*(1-($B$51/100)^(1/$E$50)),0),MIN(ROUND(($B$50-$B$50*$B$51/100)/$E$50,0),MAX(0,B54-$B$50*$B$51/100)))</f>
        <v/>
      </c>
      <c r="D54" s="67">
        <f>MAX($B$50*$B$51/100,B54-C54)</f>
        <v/>
      </c>
    </row>
    <row r="55" ht="15" customHeight="1" s="33">
      <c r="A55" s="39" t="n">
        <v>2</v>
      </c>
      <c r="B55" s="67">
        <f>D54</f>
        <v/>
      </c>
      <c r="C55" s="64">
        <f>IF($E$51="WDV",ROUND(B55*(1-($B$51/100)^(1/$E$50)),0),MIN(ROUND(($B$50-$B$50*$B$51/100)/$E$50,0),MAX(0,B55-$B$50*$B$51/100)))</f>
        <v/>
      </c>
      <c r="D55" s="67">
        <f>MAX($B$50*$B$51/100,B55-C55)</f>
        <v/>
      </c>
    </row>
    <row r="56" ht="15" customHeight="1" s="33">
      <c r="A56" s="39" t="n">
        <v>3</v>
      </c>
      <c r="B56" s="67">
        <f>D55</f>
        <v/>
      </c>
      <c r="C56" s="64">
        <f>IF($E$51="WDV",ROUND(B56*(1-($B$51/100)^(1/$E$50)),0),MIN(ROUND(($B$50-$B$50*$B$51/100)/$E$50,0),MAX(0,B56-$B$50*$B$51/100)))</f>
        <v/>
      </c>
      <c r="D56" s="67">
        <f>MAX($B$50*$B$51/100,B56-C56)</f>
        <v/>
      </c>
    </row>
    <row r="57" ht="15" customHeight="1" s="33">
      <c r="A57" s="39" t="n">
        <v>4</v>
      </c>
      <c r="B57" s="67">
        <f>D56</f>
        <v/>
      </c>
      <c r="C57" s="64">
        <f>IF($E$51="WDV",ROUND(B57*(1-($B$51/100)^(1/$E$50)),0),MIN(ROUND(($B$50-$B$50*$B$51/100)/$E$50,0),MAX(0,B57-$B$50*$B$51/100)))</f>
        <v/>
      </c>
      <c r="D57" s="67">
        <f>MAX($B$50*$B$51/100,B57-C57)</f>
        <v/>
      </c>
    </row>
    <row r="58" ht="15" customHeight="1" s="33">
      <c r="A58" s="39" t="n">
        <v>5</v>
      </c>
      <c r="B58" s="67">
        <f>D57</f>
        <v/>
      </c>
      <c r="C58" s="64">
        <f>IF($E$51="WDV",ROUND(B58*(1-($B$51/100)^(1/$E$50)),0),MIN(ROUND(($B$50-$B$50*$B$51/100)/$E$50,0),MAX(0,B58-$B$50*$B$51/100)))</f>
        <v/>
      </c>
      <c r="D58" s="67">
        <f>MAX($B$50*$B$51/100,B58-C58)</f>
        <v/>
      </c>
    </row>
    <row r="59" ht="15" customHeight="1" s="33">
      <c r="A59" s="39" t="n">
        <v>6</v>
      </c>
      <c r="B59" s="67">
        <f>D58</f>
        <v/>
      </c>
      <c r="C59" s="64">
        <f>IF($E$51="WDV",ROUND(B59*(1-($B$51/100)^(1/$E$50)),0),MIN(ROUND(($B$50-$B$50*$B$51/100)/$E$50,0),MAX(0,B59-$B$50*$B$51/100)))</f>
        <v/>
      </c>
      <c r="D59" s="67">
        <f>MAX($B$50*$B$51/100,B59-C59)</f>
        <v/>
      </c>
    </row>
    <row r="60" ht="15" customHeight="1" s="33">
      <c r="A60" s="39" t="n">
        <v>7</v>
      </c>
      <c r="B60" s="67">
        <f>D59</f>
        <v/>
      </c>
      <c r="C60" s="64">
        <f>IF($E$51="WDV",ROUND(B60*(1-($B$51/100)^(1/$E$50)),0),MIN(ROUND(($B$50-$B$50*$B$51/100)/$E$50,0),MAX(0,B60-$B$50*$B$51/100)))</f>
        <v/>
      </c>
      <c r="D60" s="67">
        <f>MAX($B$50*$B$51/100,B60-C60)</f>
        <v/>
      </c>
    </row>
    <row r="61" ht="15" customHeight="1" s="33">
      <c r="A61" s="39" t="n">
        <v>8</v>
      </c>
      <c r="B61" s="67">
        <f>D60</f>
        <v/>
      </c>
      <c r="C61" s="64">
        <f>IF($E$51="WDV",ROUND(B61*(1-($B$51/100)^(1/$E$50)),0),MIN(ROUND(($B$50-$B$50*$B$51/100)/$E$50,0),MAX(0,B61-$B$50*$B$51/100)))</f>
        <v/>
      </c>
      <c r="D61" s="67">
        <f>MAX($B$50*$B$51/100,B61-C61)</f>
        <v/>
      </c>
    </row>
    <row r="62" ht="15" customHeight="1" s="33">
      <c r="A62" s="39" t="n">
        <v>9</v>
      </c>
      <c r="B62" s="67">
        <f>D61</f>
        <v/>
      </c>
      <c r="C62" s="64">
        <f>IF($E$51="WDV",ROUND(B62*(1-($B$51/100)^(1/$E$50)),0),MIN(ROUND(($B$50-$B$50*$B$51/100)/$E$50,0),MAX(0,B62-$B$50*$B$51/100)))</f>
        <v/>
      </c>
      <c r="D62" s="67">
        <f>MAX($B$50*$B$51/100,B62-C62)</f>
        <v/>
      </c>
    </row>
    <row r="63" ht="15" customHeight="1" s="33">
      <c r="A63" s="39" t="n">
        <v>10</v>
      </c>
      <c r="B63" s="67">
        <f>D62</f>
        <v/>
      </c>
      <c r="C63" s="64">
        <f>IF($E$51="WDV",ROUND(B63*(1-($B$51/100)^(1/$E$50)),0),MIN(ROUND(($B$50-$B$50*$B$51/100)/$E$50,0),MAX(0,B63-$B$50*$B$51/100)))</f>
        <v/>
      </c>
      <c r="D63" s="67">
        <f>MAX($B$50*$B$51/100,B63-C63)</f>
        <v/>
      </c>
    </row>
    <row r="64" ht="15" customHeight="1" s="33">
      <c r="A64" s="39" t="n">
        <v>11</v>
      </c>
      <c r="B64" s="67">
        <f>D63</f>
        <v/>
      </c>
      <c r="C64" s="64">
        <f>IF($E$51="WDV",ROUND(B64*(1-($B$51/100)^(1/$E$50)),0),MIN(ROUND(($B$50-$B$50*$B$51/100)/$E$50,0),MAX(0,B64-$B$50*$B$51/100)))</f>
        <v/>
      </c>
      <c r="D64" s="67">
        <f>MAX($B$50*$B$51/100,B64-C64)</f>
        <v/>
      </c>
    </row>
    <row r="65" ht="15" customHeight="1" s="33">
      <c r="A65" s="39" t="n">
        <v>12</v>
      </c>
      <c r="B65" s="67">
        <f>D64</f>
        <v/>
      </c>
      <c r="C65" s="64">
        <f>IF($E$51="WDV",ROUND(B65*(1-($B$51/100)^(1/$E$50)),0),MIN(ROUND(($B$50-$B$50*$B$51/100)/$E$50,0),MAX(0,B65-$B$50*$B$51/100)))</f>
        <v/>
      </c>
      <c r="D65" s="67">
        <f>MAX($B$50*$B$51/100,B65-C65)</f>
        <v/>
      </c>
    </row>
    <row r="66" ht="15" customHeight="1" s="33">
      <c r="A66" s="39" t="n">
        <v>13</v>
      </c>
      <c r="B66" s="67">
        <f>D65</f>
        <v/>
      </c>
      <c r="C66" s="64">
        <f>IF($E$51="WDV",ROUND(B66*(1-($B$51/100)^(1/$E$50)),0),MIN(ROUND(($B$50-$B$50*$B$51/100)/$E$50,0),MAX(0,B66-$B$50*$B$51/100)))</f>
        <v/>
      </c>
      <c r="D66" s="67">
        <f>MAX($B$50*$B$51/100,B66-C66)</f>
        <v/>
      </c>
    </row>
    <row r="67" ht="15" customHeight="1" s="33">
      <c r="A67" s="39" t="n">
        <v>14</v>
      </c>
      <c r="B67" s="67">
        <f>D66</f>
        <v/>
      </c>
      <c r="C67" s="64">
        <f>IF($E$51="WDV",ROUND(B67*(1-($B$51/100)^(1/$E$50)),0),MIN(ROUND(($B$50-$B$50*$B$51/100)/$E$50,0),MAX(0,B67-$B$50*$B$51/100)))</f>
        <v/>
      </c>
      <c r="D67" s="67">
        <f>MAX($B$50*$B$51/100,B67-C67)</f>
        <v/>
      </c>
    </row>
    <row r="68" ht="15" customHeight="1" s="33">
      <c r="A68" s="39" t="n">
        <v>15</v>
      </c>
      <c r="B68" s="67">
        <f>D67</f>
        <v/>
      </c>
      <c r="C68" s="64">
        <f>IF($E$51="WDV",ROUND(B68*(1-($B$51/100)^(1/$E$50)),0),MIN(ROUND(($B$50-$B$50*$B$51/100)/$E$50,0),MAX(0,B68-$B$50*$B$51/100)))</f>
        <v/>
      </c>
      <c r="D68" s="67">
        <f>MAX($B$50*$B$51/100,B68-C68)</f>
        <v/>
      </c>
    </row>
    <row r="69"/>
    <row r="70" ht="25.5" customHeight="1" s="33">
      <c r="A70" s="41" t="inlineStr">
        <is>
          <t>Prepared by CA Tirumalesh Malla  |  calcguru.in  —  Indicative estimation under the Income-tax Act, 1961 (Sec. 32, block of assets) and Companies Act, 2013 (Schedule II). Verify before filing.</t>
        </is>
      </c>
    </row>
  </sheetData>
  <sheetProtection selectLockedCells="0" selectUnlockedCells="0" sheet="1" objects="0" insertRows="0" insertHyperlinks="1" autoFilter="0" scenarios="0" formatColumns="0" deleteColumns="0" insertColumns="0" pivotTables="1" deleteRows="0" formatCells="0" formatRows="0" sort="0" password="BBBC"/>
  <mergeCells count="4">
    <mergeCell ref="A70:H70"/>
    <mergeCell ref="A3:H3"/>
    <mergeCell ref="A2:H2"/>
    <mergeCell ref="A1:H1"/>
  </mergeCells>
  <dataValidations count="1">
    <dataValidation sqref="E51" showDropDown="0" showInputMessage="0" showErrorMessage="0" allowBlank="1" type="list" errorStyle="stop" operator="between">
      <formula1>"SLM,WDV"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0"/>
  </sheetPr>
  <dimension ref="A1:F16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12" customWidth="1" style="32" min="1" max="1"/>
    <col width="20" customWidth="1" style="32" min="2" max="2"/>
    <col width="22" customWidth="1" style="32" min="3" max="4"/>
    <col width="20" customWidth="1" style="32" min="5" max="5"/>
    <col width="22" customWidth="1" style="32" min="6" max="6"/>
  </cols>
  <sheetData>
    <row r="1" ht="30" customHeight="1" s="33">
      <c r="A1" s="34" t="inlineStr">
        <is>
          <t>CalcGuru</t>
        </is>
      </c>
    </row>
    <row r="2" ht="21.75" customHeight="1" s="33">
      <c r="A2" s="35" t="inlineStr">
        <is>
          <t>IT Act vs Companies Act — depreciation &amp; deferred tax</t>
        </is>
      </c>
    </row>
    <row r="3" ht="18" customHeight="1" s="33">
      <c r="A3" s="36" t="inlineStr">
        <is>
          <t>Timing differences between tax depreciation (IT Act) and book depreciation (Schedule II) create a deferred tax asset/liability.</t>
        </is>
      </c>
    </row>
    <row r="4"/>
    <row r="5" ht="15" customHeight="1" s="33">
      <c r="A5" s="45" t="inlineStr">
        <is>
          <t>Tax rate for DTA/DTL (%)</t>
        </is>
      </c>
      <c r="C5" s="60" t="n">
        <v>25.17</v>
      </c>
      <c r="D5" s="61" t="inlineStr">
        <is>
          <t>e.g. 25.17% (company u/s 115BAA), 25%/30% otherwise</t>
        </is>
      </c>
    </row>
    <row r="6"/>
    <row r="7" ht="31.5" customHeight="1" s="33">
      <c r="A7" s="37" t="inlineStr">
        <is>
          <t>Year</t>
        </is>
      </c>
      <c r="B7" s="37" t="inlineStr">
        <is>
          <t>IT Act depreciation</t>
        </is>
      </c>
      <c r="C7" s="37" t="inlineStr">
        <is>
          <t>Companies Act depn (SLM)</t>
        </is>
      </c>
      <c r="D7" s="37" t="inlineStr">
        <is>
          <t>Timing difference (IT − Book)</t>
        </is>
      </c>
      <c r="E7" s="37" t="inlineStr">
        <is>
          <t>Cumulative difference</t>
        </is>
      </c>
      <c r="F7" s="37" t="inlineStr">
        <is>
          <t>Deferred tax (DTL +/ DTA −)</t>
        </is>
      </c>
    </row>
    <row r="8" ht="15" customHeight="1" s="33">
      <c r="A8" s="51" t="inlineStr">
        <is>
          <t>Year 1</t>
        </is>
      </c>
      <c r="B8" s="64">
        <f>'IT Act — Block-wise'!$H$26+'IT Act — Block-wise'!$I$26</f>
        <v/>
      </c>
      <c r="C8" s="64">
        <f>'Companies Act — Sch II'!$E$47</f>
        <v/>
      </c>
      <c r="D8" s="64">
        <f>B8-C8</f>
        <v/>
      </c>
      <c r="E8" s="64">
        <f>D8</f>
        <v/>
      </c>
      <c r="F8" s="64">
        <f>ROUND(E8*$C$5/100,0)</f>
        <v/>
      </c>
    </row>
    <row r="9" ht="15" customHeight="1" s="33">
      <c r="A9" s="51" t="inlineStr">
        <is>
          <t>Year 2</t>
        </is>
      </c>
      <c r="B9" s="64">
        <f>'IT Act — Block-wise'!C31</f>
        <v/>
      </c>
      <c r="C9" s="64">
        <f>'Companies Act — Sch II'!$E$47</f>
        <v/>
      </c>
      <c r="D9" s="64">
        <f>B9-C9</f>
        <v/>
      </c>
      <c r="E9" s="64">
        <f>E8+D9</f>
        <v/>
      </c>
      <c r="F9" s="64">
        <f>ROUND(E9*$C$5/100,0)</f>
        <v/>
      </c>
    </row>
    <row r="10" ht="15" customHeight="1" s="33">
      <c r="A10" s="51" t="inlineStr">
        <is>
          <t>Year 3</t>
        </is>
      </c>
      <c r="B10" s="64">
        <f>'IT Act — Block-wise'!C32</f>
        <v/>
      </c>
      <c r="C10" s="64">
        <f>'Companies Act — Sch II'!$E$47</f>
        <v/>
      </c>
      <c r="D10" s="64">
        <f>B10-C10</f>
        <v/>
      </c>
      <c r="E10" s="64">
        <f>E9+D10</f>
        <v/>
      </c>
      <c r="F10" s="64">
        <f>ROUND(E10*$C$5/100,0)</f>
        <v/>
      </c>
    </row>
    <row r="11" ht="15" customHeight="1" s="33">
      <c r="A11" s="51" t="inlineStr">
        <is>
          <t>Year 4</t>
        </is>
      </c>
      <c r="B11" s="64">
        <f>'IT Act — Block-wise'!C33</f>
        <v/>
      </c>
      <c r="C11" s="64">
        <f>'Companies Act — Sch II'!$E$47</f>
        <v/>
      </c>
      <c r="D11" s="64">
        <f>B11-C11</f>
        <v/>
      </c>
      <c r="E11" s="64">
        <f>E10+D11</f>
        <v/>
      </c>
      <c r="F11" s="64">
        <f>ROUND(E11*$C$5/100,0)</f>
        <v/>
      </c>
    </row>
    <row r="12" ht="15" customHeight="1" s="33">
      <c r="A12" s="51" t="inlineStr">
        <is>
          <t>Year 5</t>
        </is>
      </c>
      <c r="B12" s="64">
        <f>'IT Act — Block-wise'!C34</f>
        <v/>
      </c>
      <c r="C12" s="64">
        <f>'Companies Act — Sch II'!$E$47</f>
        <v/>
      </c>
      <c r="D12" s="64">
        <f>B12-C12</f>
        <v/>
      </c>
      <c r="E12" s="64">
        <f>E11+D12</f>
        <v/>
      </c>
      <c r="F12" s="64">
        <f>ROUND(E12*$C$5/100,0)</f>
        <v/>
      </c>
    </row>
    <row r="13"/>
    <row r="14" ht="15" customHeight="1" s="33">
      <c r="A14" s="61" t="inlineStr">
        <is>
          <t>DTL = deferred tax liability (tax dep &gt; book dep now, reverses later). DTA = deferred tax asset (book dep &gt; tax dep).</t>
        </is>
      </c>
    </row>
    <row r="15"/>
    <row r="16" ht="25.5" customHeight="1" s="33">
      <c r="A16" s="41" t="inlineStr">
        <is>
          <t>Prepared by CA Tirumalesh Malla  |  calcguru.in  —  Indicative estimation under the Income-tax Act, 1961 (Sec. 32, block of assets) and Companies Act, 2013 (Schedule II). Verify before filing.</t>
        </is>
      </c>
    </row>
  </sheetData>
  <sheetProtection selectLockedCells="0" selectUnlockedCells="0" sheet="1" objects="0" insertRows="0" insertHyperlinks="1" autoFilter="0" scenarios="0" formatColumns="0" deleteColumns="0" insertColumns="0" pivotTables="1" deleteRows="0" formatCells="0" formatRows="0" sort="0" password="BBBC"/>
  <mergeCells count="5">
    <mergeCell ref="A2:F2"/>
    <mergeCell ref="A16:F16"/>
    <mergeCell ref="A14:F14"/>
    <mergeCell ref="A1:F1"/>
    <mergeCell ref="A3:F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2026-07-01T07:24:24Z</dcterms:created>
  <dcterms:modified xmlns:dcterms="http://purl.org/dc/terms/" xmlns:xsi="http://www.w3.org/2001/XMLSchema-instance" xsi:type="dcterms:W3CDTF">2026-07-10T17:00:25Z</dcterms:modified>
  <cp:revision>0</cp:revision>
</cp:coreProperties>
</file>