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120" yWindow="-120" windowWidth="29040" windowHeight="15840" tabRatio="500" firstSheet="0" activeTab="1" autoFilterDateGrouping="1"/>
  </bookViews>
  <sheets>
    <sheet xmlns:r="http://schemas.openxmlformats.org/officeDocument/2006/relationships" name="Cover" sheetId="1" state="visible" r:id="rId1"/>
    <sheet xmlns:r="http://schemas.openxmlformats.org/officeDocument/2006/relationships" name="TDS Calculator" sheetId="2" state="visible" r:id="rId2"/>
    <sheet xmlns:r="http://schemas.openxmlformats.org/officeDocument/2006/relationships" name="Rate Master" sheetId="3" state="visible" r:id="rId3"/>
  </sheets>
  <definedNames>
    <definedName name="SectionList">'Rate Master'!$C$7:$C$57</definedName>
  </definedNames>
  <calcPr calcId="191029" fullCalcOnLoad="1" iterateDelta="0.0001"/>
</workbook>
</file>

<file path=xl/styles.xml><?xml version="1.0" encoding="utf-8"?>
<styleSheet xmlns="http://schemas.openxmlformats.org/spreadsheetml/2006/main">
  <numFmts count="4">
    <numFmt numFmtId="164" formatCode="\₹#,##0"/>
    <numFmt numFmtId="165" formatCode="0.00\%"/>
    <numFmt numFmtId="166" formatCode="0.00\%;;\-"/>
    <numFmt numFmtId="167" formatCode="0.0\%"/>
  </numFmts>
  <fonts count="18">
    <font>
      <name val="Calibri"/>
      <charset val="1"/>
      <family val="2"/>
      <color theme="1"/>
      <sz val="11"/>
    </font>
    <font>
      <name val="Calibri"/>
      <charset val="1"/>
      <b val="1"/>
      <color rgb="FFFFFFFF"/>
      <sz val="14"/>
    </font>
    <font>
      <name val="Calibri"/>
      <charset val="1"/>
      <b val="1"/>
      <color rgb="FF1E3A8A"/>
      <sz val="16"/>
    </font>
    <font>
      <name val="Calibri"/>
      <charset val="1"/>
      <i val="1"/>
      <color rgb="FF64748B"/>
      <sz val="10"/>
    </font>
    <font>
      <name val="Calibri"/>
      <charset val="1"/>
      <i val="1"/>
      <color rgb="FFF97316"/>
      <sz val="10"/>
    </font>
    <font>
      <name val="Calibri"/>
      <charset val="1"/>
      <b val="1"/>
      <color rgb="FF1E3A8A"/>
      <sz val="13"/>
    </font>
    <font>
      <name val="Calibri"/>
      <charset val="1"/>
      <sz val="11"/>
    </font>
    <font>
      <name val="Calibri"/>
      <charset val="1"/>
      <sz val="10"/>
    </font>
    <font>
      <name val="Calibri"/>
      <charset val="1"/>
      <b val="1"/>
      <color rgb="FFFFFFFF"/>
      <sz val="12"/>
    </font>
    <font>
      <name val="Calibri"/>
      <charset val="1"/>
      <i val="1"/>
      <color rgb="FF64748B"/>
      <sz val="9"/>
    </font>
    <font>
      <name val="Calibri"/>
      <charset val="1"/>
      <b val="1"/>
      <color rgb="FF000000"/>
      <sz val="11"/>
    </font>
    <font>
      <name val="Calibri"/>
      <charset val="1"/>
      <b val="1"/>
      <color rgb="FF0000FF"/>
      <sz val="11"/>
    </font>
    <font>
      <name val="Calibri"/>
      <charset val="1"/>
      <color rgb="FF000000"/>
      <sz val="11"/>
    </font>
    <font>
      <name val="Calibri"/>
      <charset val="1"/>
      <b val="1"/>
      <color rgb="FF1E3A8A"/>
      <sz val="12"/>
    </font>
    <font>
      <name val="Calibri"/>
      <charset val="1"/>
      <b val="1"/>
      <color rgb="FFFFFFFF"/>
      <sz val="11"/>
    </font>
    <font>
      <name val="Calibri"/>
      <b val="1"/>
      <color rgb="FFFFFFFF"/>
      <sz val="10"/>
    </font>
    <font>
      <name val="Calibri"/>
      <color rgb="FF475569"/>
      <sz val="10"/>
    </font>
    <font>
      <name val="Calibri"/>
      <b val="1"/>
      <color rgb="FF92400E"/>
      <sz val="10"/>
    </font>
  </fonts>
  <fills count="10">
    <fill>
      <patternFill/>
    </fill>
    <fill>
      <patternFill patternType="gray125"/>
    </fill>
    <fill>
      <patternFill patternType="solid">
        <fgColor rgb="FF1E3A8A"/>
        <bgColor rgb="FF003366"/>
      </patternFill>
    </fill>
    <fill>
      <patternFill patternType="solid">
        <fgColor rgb="FFE0E7FF"/>
        <bgColor rgb="FFE2E8F0"/>
      </patternFill>
    </fill>
    <fill>
      <patternFill patternType="solid">
        <fgColor rgb="FFF97316"/>
        <bgColor rgb="FFFF9900"/>
      </patternFill>
    </fill>
    <fill>
      <patternFill patternType="solid">
        <fgColor rgb="FFE2E8F0"/>
        <bgColor rgb="FFE0E7FF"/>
      </patternFill>
    </fill>
    <fill>
      <patternFill patternType="solid">
        <fgColor rgb="FFFFF4C2"/>
        <bgColor rgb="FFF8FAFC"/>
      </patternFill>
    </fill>
    <fill>
      <patternFill patternType="solid">
        <fgColor rgb="FFF8FAFC"/>
        <bgColor rgb="FFFFFFFF"/>
      </patternFill>
    </fill>
    <fill>
      <patternFill patternType="solid">
        <fgColor rgb="FFDCFCE7"/>
        <bgColor rgb="FFE2E8F0"/>
      </patternFill>
    </fill>
    <fill>
      <patternFill patternType="solid">
        <fgColor rgb="FF1E3A8A"/>
      </patternFill>
    </fill>
  </fills>
  <borders count="5">
    <border>
      <left/>
      <right/>
      <top/>
      <bottom/>
      <diagonal/>
    </border>
    <border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  <border>
      <left/>
      <right style="thin">
        <color rgb="FFE2E8F0"/>
      </right>
      <top/>
      <bottom style="thin">
        <color rgb="FFE2E8F0"/>
      </bottom>
      <diagonal/>
    </border>
    <border>
      <left/>
      <right style="thin">
        <color rgb="FFE2E8F0"/>
      </right>
      <top/>
      <bottom/>
      <diagonal/>
    </border>
    <border>
      <left/>
      <right/>
      <top/>
      <bottom style="thin">
        <color rgb="FFE2E8F0"/>
      </bottom>
      <diagonal/>
    </border>
  </borders>
  <cellStyleXfs count="1">
    <xf numFmtId="0" fontId="0" fillId="0" borderId="0"/>
  </cellStyleXfs>
  <cellXfs count="45">
    <xf numFmtId="0" fontId="0" fillId="0" borderId="0" pivotButton="0" quotePrefix="0" xfId="0"/>
    <xf numFmtId="0" fontId="10" fillId="0" borderId="1" applyAlignment="1" pivotButton="0" quotePrefix="0" xfId="0">
      <alignment horizontal="left" vertical="center" indent="1"/>
    </xf>
    <xf numFmtId="0" fontId="12" fillId="7" borderId="1" applyAlignment="1" pivotButton="0" quotePrefix="0" xfId="0">
      <alignment horizontal="left" vertical="center" indent="1"/>
    </xf>
    <xf numFmtId="164" fontId="12" fillId="7" borderId="1" applyAlignment="1" pivotButton="0" quotePrefix="0" xfId="0">
      <alignment horizontal="left" vertical="center" indent="1"/>
    </xf>
    <xf numFmtId="165" fontId="12" fillId="7" borderId="1" applyAlignment="1" pivotButton="0" quotePrefix="0" xfId="0">
      <alignment horizontal="left" vertical="center" indent="1"/>
    </xf>
    <xf numFmtId="0" fontId="12" fillId="7" borderId="1" applyAlignment="1" pivotButton="0" quotePrefix="0" xfId="0">
      <alignment horizontal="left" vertical="center" wrapText="1" indent="1"/>
    </xf>
    <xf numFmtId="164" fontId="11" fillId="6" borderId="1" applyAlignment="1" applyProtection="1" pivotButton="0" quotePrefix="0" xfId="0">
      <alignment horizontal="right" vertical="center"/>
      <protection locked="0" hidden="0"/>
    </xf>
    <xf numFmtId="0" fontId="12" fillId="7" borderId="1" applyAlignment="1" pivotButton="0" quotePrefix="0" xfId="0">
      <alignment horizontal="left" vertical="center" wrapText="1"/>
    </xf>
    <xf numFmtId="166" fontId="11" fillId="6" borderId="1" applyAlignment="1" applyProtection="1" pivotButton="0" quotePrefix="0" xfId="0">
      <alignment horizontal="right" vertical="center"/>
      <protection locked="0" hidden="0"/>
    </xf>
    <xf numFmtId="165" fontId="12" fillId="7" borderId="1" applyAlignment="1" pivotButton="0" quotePrefix="0" xfId="0">
      <alignment horizontal="right" vertical="center"/>
    </xf>
    <xf numFmtId="164" fontId="13" fillId="8" borderId="1" applyAlignment="1" pivotButton="0" quotePrefix="0" xfId="0">
      <alignment horizontal="right" vertical="center"/>
    </xf>
    <xf numFmtId="10" fontId="12" fillId="7" borderId="1" applyAlignment="1" pivotButton="0" quotePrefix="0" xfId="0">
      <alignment horizontal="right" vertical="center"/>
    </xf>
    <xf numFmtId="0" fontId="14" fillId="2" borderId="1" applyAlignment="1" pivotButton="0" quotePrefix="0" xfId="0">
      <alignment horizontal="center" vertical="center" wrapText="1"/>
    </xf>
    <xf numFmtId="0" fontId="7" fillId="7" borderId="1" applyAlignment="1" pivotButton="0" quotePrefix="0" xfId="0">
      <alignment horizontal="center" vertical="center" wrapText="1"/>
    </xf>
    <xf numFmtId="0" fontId="7" fillId="7" borderId="1" applyAlignment="1" pivotButton="0" quotePrefix="0" xfId="0">
      <alignment horizontal="left" vertical="center" wrapText="1" indent="1"/>
    </xf>
    <xf numFmtId="164" fontId="7" fillId="7" borderId="1" applyAlignment="1" pivotButton="0" quotePrefix="0" xfId="0">
      <alignment horizontal="center" vertical="center" wrapText="1"/>
    </xf>
    <xf numFmtId="167" fontId="7" fillId="7" borderId="1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left" vertical="center" wrapText="1" indent="1"/>
    </xf>
    <xf numFmtId="164" fontId="7" fillId="0" borderId="1" applyAlignment="1" pivotButton="0" quotePrefix="0" xfId="0">
      <alignment horizontal="center" vertical="center" wrapText="1"/>
    </xf>
    <xf numFmtId="167" fontId="7" fillId="0" borderId="1" applyAlignment="1" pivotButton="0" quotePrefix="0" xfId="0">
      <alignment horizontal="center" vertical="center" wrapText="1"/>
    </xf>
    <xf numFmtId="0" fontId="15" fillId="9" borderId="0" applyAlignment="1" pivotButton="0" quotePrefix="0" xfId="0">
      <alignment horizontal="center" vertical="center" wrapText="1"/>
    </xf>
    <xf numFmtId="0" fontId="16" fillId="0" borderId="0" applyAlignment="1" pivotButton="0" quotePrefix="0" xfId="0">
      <alignment horizontal="center" vertical="center"/>
    </xf>
    <xf numFmtId="3" fontId="16" fillId="0" borderId="0" applyAlignment="1" pivotButton="0" quotePrefix="0" xfId="0">
      <alignment horizontal="right" vertical="center"/>
    </xf>
    <xf numFmtId="0" fontId="2" fillId="3" borderId="0" applyAlignment="1" pivotButton="0" quotePrefix="0" xfId="0">
      <alignment horizontal="center" vertical="center"/>
    </xf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8" fillId="2" borderId="0" applyAlignment="1" pivotButton="0" quotePrefix="0" xfId="0">
      <alignment horizontal="left" vertical="center" indent="1"/>
    </xf>
    <xf numFmtId="0" fontId="4" fillId="0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center" vertical="center"/>
    </xf>
    <xf numFmtId="0" fontId="9" fillId="5" borderId="0" applyAlignment="1" pivotButton="0" quotePrefix="0" xfId="0">
      <alignment horizontal="center" vertical="center"/>
    </xf>
    <xf numFmtId="0" fontId="5" fillId="3" borderId="0" applyAlignment="1" pivotButton="0" quotePrefix="0" xfId="0">
      <alignment horizontal="left" vertical="center" wrapText="1"/>
    </xf>
    <xf numFmtId="0" fontId="7" fillId="0" borderId="0" applyAlignment="1" pivotButton="0" quotePrefix="0" xfId="0">
      <alignment horizontal="left" vertical="center" wrapText="1"/>
    </xf>
    <xf numFmtId="0" fontId="6" fillId="0" borderId="0" applyAlignment="1" pivotButton="0" quotePrefix="0" xfId="0">
      <alignment horizontal="left" vertical="top" wrapText="1"/>
    </xf>
    <xf numFmtId="0" fontId="8" fillId="4" borderId="0" applyAlignment="1" pivotButton="0" quotePrefix="0" xfId="0">
      <alignment horizontal="left" vertical="center" indent="1"/>
    </xf>
    <xf numFmtId="0" fontId="3" fillId="0" borderId="0" applyAlignment="1" pivotButton="0" quotePrefix="0" xfId="0">
      <alignment horizontal="left" vertical="top" wrapText="1"/>
    </xf>
    <xf numFmtId="3" fontId="11" fillId="6" borderId="1" applyAlignment="1" applyProtection="1" pivotButton="0" quotePrefix="0" xfId="0">
      <alignment horizontal="right" vertical="center"/>
      <protection locked="0" hidden="0"/>
    </xf>
    <xf numFmtId="0" fontId="11" fillId="6" borderId="1" applyAlignment="1" applyProtection="1" pivotButton="0" quotePrefix="0" xfId="0">
      <alignment horizontal="right" vertical="center" wrapText="1"/>
      <protection locked="0" hidden="0"/>
    </xf>
    <xf numFmtId="0" fontId="11" fillId="6" borderId="1" applyAlignment="1" applyProtection="1" pivotButton="0" quotePrefix="0" xfId="0">
      <alignment horizontal="right" vertical="center"/>
      <protection locked="0" hidden="0"/>
    </xf>
    <xf numFmtId="0" fontId="17" fillId="0" borderId="0" applyAlignment="1" pivotButton="0" quotePrefix="0" xfId="0">
      <alignment horizontal="left" vertical="center" wrapText="1"/>
    </xf>
    <xf numFmtId="0" fontId="17" fillId="0" borderId="0" applyAlignment="1" pivotButton="0" quotePrefix="0" xfId="0">
      <alignment vertical="center"/>
    </xf>
    <xf numFmtId="0" fontId="12" fillId="7" borderId="1" applyAlignment="1" pivotButton="0" quotePrefix="0" xfId="0">
      <alignment horizontal="right" vertical="center"/>
    </xf>
    <xf numFmtId="0" fontId="7" fillId="0" borderId="0" pivotButton="0" quotePrefix="0" xfId="0"/>
    <xf numFmtId="0" fontId="0" fillId="0" borderId="2" pivotButton="0" quotePrefix="0" xfId="0"/>
    <xf numFmtId="0" fontId="0" fillId="0" borderId="4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4C2"/>
      <rgbColor rgb="FFDCFCE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0E7FF"/>
      <rgbColor rgb="FFE2E8F0"/>
      <rgbColor rgb="FFF8FAF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993300"/>
      <rgbColor rgb="FF993366"/>
      <rgbColor rgb="FF1E3A8A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8"/>
  <sheetViews>
    <sheetView zoomScaleNormal="100" workbookViewId="0">
      <selection activeCell="A1" sqref="A1:H1"/>
    </sheetView>
  </sheetViews>
  <sheetFormatPr baseColWidth="8" defaultColWidth="8.7109375" defaultRowHeight="15"/>
  <cols>
    <col width="5" customWidth="1" style="25" min="1" max="1"/>
    <col width="28" customWidth="1" style="25" min="2" max="6"/>
    <col width="5" customWidth="1" style="25" min="7" max="7"/>
  </cols>
  <sheetData>
    <row r="1" ht="25.5" customHeight="1" s="25">
      <c r="A1" s="26" t="inlineStr">
        <is>
          <t>CALC GURU  |  calcguru.in</t>
        </is>
      </c>
    </row>
    <row r="2" ht="24" customHeight="1" s="25">
      <c r="A2" s="24" t="inlineStr">
        <is>
          <t>TDS Rate Chart &amp; Calculator</t>
        </is>
      </c>
    </row>
    <row r="3" ht="18" customHeight="1" s="25">
      <c r="A3" s="29" t="inlineStr">
        <is>
          <t>Prepared by CA Tirumalesh Malla  |  https://calcguru.in</t>
        </is>
      </c>
    </row>
    <row r="4" ht="15.75" customHeight="1" s="25">
      <c r="A4" s="28" t="inlineStr">
        <is>
          <t>FY 2026-27 / AY 2027-28 — Post Budget 2025 amendments</t>
        </is>
      </c>
    </row>
    <row r="5"/>
    <row r="6" ht="16.15" customHeight="1" s="25">
      <c r="B6" s="31" t="inlineStr">
        <is>
          <t>About this utility</t>
        </is>
      </c>
    </row>
    <row r="7" ht="15" customHeight="1" s="25">
      <c r="B7" s="33" t="inlineStr">
        <is>
          <t>Pick the section directly from the dropdown on the Calculator sheet — the workbook identifies rate, threshold, payee type and residential status automatically. Sections with sub-variants (194C, 194D, 194I, 194J, 194S) are split into their correct rate rows so there is no ambiguity. Enter the Payment Amount plus PAN/ITR compliance — TDS is calculated after applying 206AA/206AB where applicable.</t>
        </is>
      </c>
    </row>
    <row r="8"/>
    <row r="9"/>
    <row r="10"/>
    <row r="11"/>
    <row r="12"/>
    <row r="13" ht="16.15" customHeight="1" s="25">
      <c r="B13" s="31" t="inlineStr">
        <is>
          <t>How to read the Section dropdown</t>
        </is>
      </c>
    </row>
    <row r="14" ht="15" customHeight="1" s="25">
      <c r="B14" s="32" t="inlineStr">
        <is>
          <t>•  Type column drives the calculator logic: annual / dual / monthly / per_payment / nil</t>
        </is>
      </c>
    </row>
    <row r="15" ht="15" customHeight="1" s="25">
      <c r="B15" s="32" t="inlineStr">
        <is>
          <t>•  194C — split by single (Rs 30k per payment) and aggregate (Rs 1L annual); pick the row matching your check</t>
        </is>
      </c>
    </row>
    <row r="16" ht="15" customHeight="1" s="25">
      <c r="B16" s="32" t="inlineStr">
        <is>
          <t>•  194D — split by payee: Individual/HUF (2%) vs Others (10%); annual Rs 20k</t>
        </is>
      </c>
    </row>
    <row r="17" ht="15" customHeight="1" s="25">
      <c r="B17" s="32" t="inlineStr">
        <is>
          <t>•  194I — (a) Plant &amp; Machinery (2%) vs (b) Land/Building (10%); per-MONTH Rs 50k threshold (Finance Act 2025)</t>
        </is>
      </c>
    </row>
    <row r="18" ht="15" customHeight="1" s="25">
      <c r="B18" s="32" t="inlineStr">
        <is>
          <t>•  194J(a) Technical / Royalty (2%) | 194J(b) Professional (10%); annual Rs 50k each</t>
        </is>
      </c>
    </row>
    <row r="19" ht="15" customHeight="1" s="25">
      <c r="B19" s="32" t="inlineStr">
        <is>
          <t>•  194A — split by deductor: Bank Senior (Rs 1L), Bank Others (Rs 50k), Non-bank (Rs 10k); all annual</t>
        </is>
      </c>
    </row>
    <row r="20" ht="15" customHeight="1" s="25">
      <c r="B20" s="32" t="inlineStr">
        <is>
          <t>•  194S — Specified person (Rs 50k) vs Others (Rs 10k); annual</t>
        </is>
      </c>
    </row>
    <row r="21">
      <c r="B21" s="42" t="inlineStr">
        <is>
          <t>•  194C IMPORTANT: For each contractor payment, ALSO check the OTHER 194C row - both per-payment AND annual checks must be applied</t>
        </is>
      </c>
    </row>
    <row r="22" ht="21.75" customHeight="1" s="25">
      <c r="A22" s="34" t="inlineStr">
        <is>
          <t>Disclaimer</t>
        </is>
      </c>
    </row>
    <row r="23" ht="15" customHeight="1" s="25">
      <c r="B23" s="35" t="inlineStr">
        <is>
          <t>Rates as per Finance Act 2025 effective FY 2026-27. Section 206AB (non-filer rate hike) was OMITTED by Finance Act 2025 effective 1 April 2025 - no longer applicable. DTAA benefits, Nil/Lower Deduction Certificate u/s 197, surcharge/cess for non-residents, and section-specific exclusions are simplified. For NR sections (Sec 195 series) the rate shown is the BASE rate; surcharge per income slab and 4% cess must be added separately. Verify against the latest CBDT notification before deducting or filing.</t>
        </is>
      </c>
    </row>
    <row r="24"/>
    <row r="25"/>
    <row r="26"/>
    <row r="27"/>
    <row r="28" ht="18" customHeight="1" s="25">
      <c r="A28" s="30" t="inlineStr">
        <is>
          <t>Calc Guru  |  Prepared by CA Tirumalesh Malla  |  calcguru.in    —    For indicative estimation only. Verify before filing or transacting.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BBC"/>
  <mergeCells count="17">
    <mergeCell ref="A1:H1"/>
    <mergeCell ref="A4:H4"/>
    <mergeCell ref="A3:H3"/>
    <mergeCell ref="A28:F28"/>
    <mergeCell ref="B6:F6"/>
    <mergeCell ref="B16:F16"/>
    <mergeCell ref="B20:F20"/>
    <mergeCell ref="B15:F15"/>
    <mergeCell ref="A2:H2"/>
    <mergeCell ref="B19:F19"/>
    <mergeCell ref="B7:F11"/>
    <mergeCell ref="A22:F22"/>
    <mergeCell ref="B14:F14"/>
    <mergeCell ref="B23:F25"/>
    <mergeCell ref="B17:F17"/>
    <mergeCell ref="B18:F18"/>
    <mergeCell ref="B13:F13"/>
  </mergeCells>
  <pageMargins left="0.75" right="0.75" top="1" bottom="1" header="0.511811023622047" footer="0.511811023622047"/>
  <pageSetup orientation="portrait" paperSize="9" horizontalDpi="300" verticalDpi="300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30"/>
  <sheetViews>
    <sheetView tabSelected="1" zoomScaleNormal="100" workbookViewId="0">
      <selection activeCell="I17" sqref="I17"/>
    </sheetView>
  </sheetViews>
  <sheetFormatPr baseColWidth="8" defaultColWidth="8.7109375" defaultRowHeight="15"/>
  <cols>
    <col width="4" customWidth="1" style="25" min="1" max="1"/>
    <col width="39.42578125" bestFit="1" customWidth="1" style="25" min="2" max="2"/>
    <col width="36" customWidth="1" style="25" min="3" max="3"/>
    <col width="4" customWidth="1" style="25" min="4" max="4"/>
    <col width="28" customWidth="1" style="25" min="5" max="5"/>
    <col width="22" customWidth="1" style="25" min="6" max="6"/>
    <col width="4" customWidth="1" style="25" min="7" max="7"/>
    <col hidden="1" width="13" customWidth="1" style="25" min="8" max="8"/>
  </cols>
  <sheetData>
    <row r="1" ht="25.5" customHeight="1" s="25">
      <c r="A1" s="26" t="inlineStr">
        <is>
          <t>CALC GURU  |  calcguru.in</t>
        </is>
      </c>
    </row>
    <row r="2" ht="24" customHeight="1" s="25">
      <c r="A2" s="24" t="inlineStr">
        <is>
          <t>TDS Amount Calculator</t>
        </is>
      </c>
    </row>
    <row r="3" ht="18" customHeight="1" s="25">
      <c r="A3" s="29" t="inlineStr">
        <is>
          <t>Prepared by CA Tirumalesh Malla  |  https://calcguru.in</t>
        </is>
      </c>
    </row>
    <row r="4" ht="15.75" customHeight="1" s="25">
      <c r="A4" s="28" t="inlineStr">
        <is>
          <t>Pick section from dropdown — rate, threshold &amp; notes auto-populate</t>
        </is>
      </c>
    </row>
    <row r="5"/>
    <row r="6" ht="21.75" customHeight="1" s="25">
      <c r="A6" s="27" t="inlineStr">
        <is>
          <t>Step 1 — Select Section</t>
        </is>
      </c>
    </row>
    <row r="7" ht="27.75" customHeight="1" s="25">
      <c r="B7" s="1" t="inlineStr">
        <is>
          <t>Section Descriptor</t>
        </is>
      </c>
      <c r="C7" s="37" t="inlineStr">
        <is>
          <t>R · 194C — Contractor aggregate (Others)</t>
        </is>
      </c>
      <c r="E7" s="1" t="inlineStr">
        <is>
          <t>Section</t>
        </is>
      </c>
      <c r="F7" s="2">
        <f>IFERROR(VLOOKUP(C7,'Rate Master'!$C$7:$I$59,2,FALSE()),"—")</f>
        <v/>
      </c>
      <c r="H7">
        <f>IFERROR(VLOOKUP(C7,'Rate Master'!$C$7:$L$59,8,FALSE),"per_payment")</f>
        <v/>
      </c>
    </row>
    <row r="8">
      <c r="E8" s="1" t="inlineStr">
        <is>
          <t>Nature of Payment</t>
        </is>
      </c>
      <c r="F8" s="2">
        <f>IFERROR(VLOOKUP(C7,'Rate Master'!$C$7:$I$59,3,FALSE()),"—")</f>
        <v/>
      </c>
      <c r="H8">
        <f>IFERROR(VLOOKUP(C7,'Rate Master'!$C$7:$L$59,9,FALSE),0)</f>
        <v/>
      </c>
    </row>
    <row r="9">
      <c r="E9" s="1" t="inlineStr">
        <is>
          <t>Payee Type</t>
        </is>
      </c>
      <c r="F9" s="2">
        <f>IFERROR(VLOOKUP(C7,'Rate Master'!$C$7:$I$59,4,FALSE()),"—")</f>
        <v/>
      </c>
      <c r="H9">
        <f>IFERROR(VLOOKUP(C7,'Rate Master'!$C$7:$L$59,10,FALSE),0)</f>
        <v/>
      </c>
    </row>
    <row r="10">
      <c r="E10" s="1" t="inlineStr">
        <is>
          <t>Residential Status</t>
        </is>
      </c>
      <c r="F10" s="2">
        <f>IFERROR(IF(INDEX('Rate Master'!$B$7:$B$59,MATCH(C7,'Rate Master'!$C$7:$C$59,0))="R","Resident","Non-Resident"),"—")</f>
        <v/>
      </c>
      <c r="H10">
        <f>IF(H7="nil",C16&gt;0,IF(H7="annual",IF(F11=0,TRUE,C18&gt;F11),IF(H7="monthly",IF(H9=0,TRUE,C16&gt;H9),IF(F11=0,TRUE,C16&gt;F11))))</f>
        <v/>
      </c>
    </row>
    <row r="11">
      <c r="E11" s="1" t="inlineStr">
        <is>
          <t>Threshold (₹)</t>
        </is>
      </c>
      <c r="F11" s="3">
        <f>IFERROR(VLOOKUP(C7,'Rate Master'!$C$7:$I$59,5,FALSE()),0)</f>
        <v/>
      </c>
    </row>
    <row r="12">
      <c r="E12" s="1" t="inlineStr">
        <is>
          <t>Base TDS Rate</t>
        </is>
      </c>
      <c r="F12" s="4">
        <f>IFERROR(VLOOKUP(C7,'Rate Master'!$C$7:$I$59,6,FALSE()),0)</f>
        <v/>
      </c>
    </row>
    <row r="13" ht="39.75" customHeight="1" s="25">
      <c r="E13" s="1" t="inlineStr">
        <is>
          <t>Notes</t>
        </is>
      </c>
      <c r="F13" s="5">
        <f>IFERROR(VLOOKUP(C7,'Rate Master'!$C$7:$I$59,7,FALSE()),"—")</f>
        <v/>
      </c>
    </row>
    <row r="14"/>
    <row r="15" ht="21.75" customHeight="1" s="25">
      <c r="A15" s="27" t="inlineStr">
        <is>
          <t>Step 2 — Transaction &amp; Compliance Inputs</t>
        </is>
      </c>
    </row>
    <row r="16">
      <c r="B16" s="1" t="inlineStr">
        <is>
          <t>Payment Amount (₹)</t>
        </is>
      </c>
      <c r="C16" s="6" t="n">
        <v>60000</v>
      </c>
      <c r="E16" s="1" t="inlineStr">
        <is>
          <t>206AA — No PAN</t>
        </is>
      </c>
      <c r="F16" s="7" t="inlineStr">
        <is>
          <t>Higher of rate or 20%</t>
        </is>
      </c>
    </row>
    <row r="17" ht="45" customHeight="1" s="25">
      <c r="B17" s="1" t="inlineStr">
        <is>
          <t>PAN Furnished by Payee?</t>
        </is>
      </c>
      <c r="C17" s="38" t="inlineStr">
        <is>
          <t>Yes</t>
        </is>
      </c>
      <c r="E17" s="1" t="inlineStr">
        <is>
          <t>206AB — Non-filer</t>
        </is>
      </c>
      <c r="F17" s="7" t="inlineStr">
        <is>
          <t>Removed w.e.f. 01.04.2025 — Not applicable</t>
        </is>
      </c>
    </row>
    <row r="18">
      <c r="B18" s="1" t="inlineStr">
        <is>
          <t>Annual Expected Aggregate (Rs)</t>
        </is>
      </c>
      <c r="C18" s="36" t="n">
        <v>120000</v>
      </c>
      <c r="E18" s="1" t="inlineStr">
        <is>
          <t>Rounding Convention</t>
        </is>
      </c>
      <c r="F18" s="7" t="inlineStr">
        <is>
          <t>Round to nearest ₹1</t>
        </is>
      </c>
    </row>
    <row r="19" ht="30" customHeight="1" s="25">
      <c r="B19" s="1" t="inlineStr">
        <is>
          <t>Lower TDS Rate from Sec 197 Cert (%)</t>
        </is>
      </c>
      <c r="C19" s="8" t="n">
        <v>1</v>
      </c>
      <c r="E19" s="1" t="inlineStr">
        <is>
          <t>Deposit Due Date</t>
        </is>
      </c>
      <c r="F19" s="7" t="inlineStr">
        <is>
          <t>7th of next month (30 Apr for March)</t>
        </is>
      </c>
    </row>
    <row r="20" ht="30" customHeight="1" s="25">
      <c r="E20" s="1" t="inlineStr">
        <is>
          <t>Return Form</t>
        </is>
      </c>
      <c r="F20" s="7" t="inlineStr">
        <is>
          <t>24Q (salary) / 26Q (non-salary) — qtly</t>
        </is>
      </c>
    </row>
    <row r="21" ht="21.75" customHeight="1" s="25">
      <c r="A21" s="27" t="inlineStr">
        <is>
          <t>Step 3 — Results</t>
        </is>
      </c>
    </row>
    <row r="22">
      <c r="B22" s="1" t="inlineStr">
        <is>
          <t>Applicable Rate (base or override)</t>
        </is>
      </c>
      <c r="C22" s="9">
        <f>IF(C19&gt;0,C19,F12)</f>
        <v/>
      </c>
      <c r="E22" s="1" t="inlineStr">
        <is>
          <t>Interest — late deduct</t>
        </is>
      </c>
      <c r="F22" s="7" t="inlineStr">
        <is>
          <t>1% p.m. u/s 201(1A)</t>
        </is>
      </c>
    </row>
    <row r="23">
      <c r="B23" s="1" t="inlineStr">
        <is>
          <t>Effective Rate (after 206AA / Override)</t>
        </is>
      </c>
      <c r="C23" s="9">
        <f>IF(UPPER(C17)="NO",MAX(C22,20),C22)</f>
        <v/>
      </c>
      <c r="E23" s="1" t="inlineStr">
        <is>
          <t>Interest — late deposit</t>
        </is>
      </c>
      <c r="F23" s="7" t="inlineStr">
        <is>
          <t>1.5% p.m. u/s 201(1A)</t>
        </is>
      </c>
    </row>
    <row r="24" ht="30" customHeight="1" s="25">
      <c r="B24" s="1" t="inlineStr">
        <is>
          <t>Is TDS Applicable?</t>
        </is>
      </c>
      <c r="C24" s="41">
        <f>IF(C16=0,"— Enter payment amount",IF(H10,"Yes — Deduct TDS",IF(H7="annual","No — Annual aggregate below threshold",IF(H7="monthly","No — Below monthly threshold","No — Below per-payment threshold"))))</f>
        <v/>
      </c>
      <c r="E24" s="1" t="inlineStr">
        <is>
          <t>Penalty — late return</t>
        </is>
      </c>
      <c r="F24" s="7" t="inlineStr">
        <is>
          <t>₹200/day u/s 234E (cap = TDS)</t>
        </is>
      </c>
    </row>
    <row r="25" ht="30" customHeight="1" s="25">
      <c r="B25" s="1" t="inlineStr">
        <is>
          <t>TDS to Deduct (₹)</t>
        </is>
      </c>
      <c r="C25" s="10">
        <f>IF(H10,ROUND(C16*C23/100,0),0)</f>
        <v/>
      </c>
      <c r="E25" s="1" t="inlineStr">
        <is>
          <t>Form 16A Issue</t>
        </is>
      </c>
      <c r="F25" s="7" t="inlineStr">
        <is>
          <t>Within 15 days of 24Q/26Q filing</t>
        </is>
      </c>
    </row>
    <row r="26" ht="15.75" customHeight="1" s="25">
      <c r="B26" s="1" t="inlineStr">
        <is>
          <t>Net Amount to Pay (₹)</t>
        </is>
      </c>
      <c r="C26" s="10">
        <f>C16-C25</f>
        <v/>
      </c>
    </row>
    <row r="27">
      <c r="B27" s="1" t="inlineStr">
        <is>
          <t>TDS as % of Payment</t>
        </is>
      </c>
      <c r="C27" s="11">
        <f>IFERROR(C25/C16,0)</f>
        <v/>
      </c>
    </row>
    <row r="28" ht="29.25" customHeight="1" s="25">
      <c r="B28" s="40" t="inlineStr">
        <is>
          <t>Catch-up Warning</t>
        </is>
      </c>
      <c r="C28" s="39">
        <f>IF(AND(H7="annual",H10,C16&gt;0,C16&lt;C18),"WARNING: TDS may have been missed on earlier payments this FY. Deduct catch-up TDS + 1.5% p.m. interest u/s 201(1A) on this payment.",IF(AND(H7="monthly",H10),"Note: Monthly threshold basis — deduct TDS on this month's payment only.",""))</f>
        <v/>
      </c>
    </row>
    <row r="29"/>
    <row r="30" ht="18" customHeight="1" s="25">
      <c r="A30" s="30" t="inlineStr">
        <is>
          <t>Calc Guru  |  Prepared by CA Tirumalesh Malla  |  calcguru.in    —    For indicative estimation only. Verify before filing or transacting.</t>
        </is>
      </c>
    </row>
  </sheetData>
  <sheetProtection selectLockedCells="1" selectUnlockedCells="0" sheet="1" objects="0" insertRows="1" insertHyperlinks="1" autoFilter="1" scenarios="0" formatColumns="1" deleteColumns="1" insertColumns="1" pivotTables="1" deleteRows="1" formatCells="1" formatRows="1" sort="1" password="BBBC"/>
  <mergeCells count="9">
    <mergeCell ref="A2:F2"/>
    <mergeCell ref="A1:F1"/>
    <mergeCell ref="A6:F6"/>
    <mergeCell ref="A4:F4"/>
    <mergeCell ref="A3:F3"/>
    <mergeCell ref="A30:F30"/>
    <mergeCell ref="A21:F21"/>
    <mergeCell ref="A15:F15"/>
    <mergeCell ref="C28:F28"/>
  </mergeCells>
  <dataValidations count="1">
    <dataValidation sqref="C7" showDropDown="0" showInputMessage="0" showErrorMessage="1" allowBlank="0" errorTitle="Invalid Section" error="Please select a valid Section Descriptor from the dropdown" type="list">
      <formula1>SectionList</formula1>
      <formula2>0</formula2>
    </dataValidation>
  </dataValidations>
  <pageMargins left="0.75" right="0.75" top="1" bottom="1" header="0.511811023622047" footer="0.511811023622047"/>
  <pageSetup orientation="portrait" paperSize="9" horizontalDpi="300" verticalDpi="300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L61"/>
  <sheetViews>
    <sheetView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F16" sqref="F16"/>
    </sheetView>
  </sheetViews>
  <sheetFormatPr baseColWidth="8" defaultColWidth="8.7109375" defaultRowHeight="15"/>
  <cols>
    <col width="4" customWidth="1" style="25" min="1" max="1"/>
    <col width="6" customWidth="1" style="25" min="2" max="2"/>
    <col width="42" customWidth="1" style="25" min="3" max="3"/>
    <col width="14" customWidth="1" style="25" min="4" max="4"/>
    <col width="26" customWidth="1" style="25" min="5" max="5"/>
    <col width="20" customWidth="1" style="25" min="6" max="6"/>
    <col width="16" customWidth="1" style="25" min="7" max="7"/>
    <col width="10" customWidth="1" style="25" min="8" max="8"/>
    <col width="34" customWidth="1" style="25" min="9" max="9"/>
    <col width="14" customWidth="1" style="25" min="10" max="10"/>
    <col width="22" customWidth="1" style="25" min="11" max="12"/>
  </cols>
  <sheetData>
    <row r="1" ht="25.5" customHeight="1" s="25">
      <c r="A1" s="26" t="inlineStr">
        <is>
          <t>CALC GURU  |  calcguru.in</t>
        </is>
      </c>
    </row>
    <row r="2" ht="24" customHeight="1" s="25">
      <c r="A2" s="24" t="inlineStr">
        <is>
          <t>TDS Rate Master — All Sections</t>
        </is>
      </c>
    </row>
    <row r="3" ht="18" customHeight="1" s="25">
      <c r="A3" s="29" t="inlineStr">
        <is>
          <t>Prepared by CA Tirumalesh Malla  |  https://calcguru.in</t>
        </is>
      </c>
    </row>
    <row r="4" ht="15.75" customHeight="1" s="25">
      <c r="A4" s="28" t="inlineStr">
        <is>
          <t>Resident + Non-Resident consolidated</t>
        </is>
      </c>
    </row>
    <row r="5"/>
    <row r="6" ht="30" customHeight="1" s="25">
      <c r="B6" s="12" t="inlineStr">
        <is>
          <t>Status</t>
        </is>
      </c>
      <c r="C6" s="12" t="inlineStr">
        <is>
          <t>Section Descriptor (pick from Calculator)</t>
        </is>
      </c>
      <c r="D6" s="12" t="inlineStr">
        <is>
          <t>Section</t>
        </is>
      </c>
      <c r="E6" s="12" t="inlineStr">
        <is>
          <t>Nature of Payment</t>
        </is>
      </c>
      <c r="F6" s="12" t="inlineStr">
        <is>
          <t>Payee Type</t>
        </is>
      </c>
      <c r="G6" s="12" t="inlineStr">
        <is>
          <t>Threshold (₹)</t>
        </is>
      </c>
      <c r="H6" s="12" t="inlineStr">
        <is>
          <t>Rate (%)</t>
        </is>
      </c>
      <c r="I6" s="12" t="inlineStr">
        <is>
          <t>Notes</t>
        </is>
      </c>
      <c r="J6" s="21" t="inlineStr">
        <is>
          <t>Type</t>
        </is>
      </c>
      <c r="K6" s="21" t="inlineStr">
        <is>
          <t>Per-Payment Threshold (₹)</t>
        </is>
      </c>
      <c r="L6" s="21" t="inlineStr">
        <is>
          <t>Monthly Threshold (₹)</t>
        </is>
      </c>
    </row>
    <row r="7" ht="25.5" customHeight="1" s="25">
      <c r="B7" s="13" t="inlineStr">
        <is>
          <t>R</t>
        </is>
      </c>
      <c r="C7" s="14" t="inlineStr">
        <is>
          <t>R · 192 — Salary</t>
        </is>
      </c>
      <c r="D7" s="13" t="inlineStr">
        <is>
          <t>192</t>
        </is>
      </c>
      <c r="E7" s="14" t="inlineStr">
        <is>
          <t>Salary</t>
        </is>
      </c>
      <c r="F7" s="15" t="inlineStr">
        <is>
          <t>As applicable</t>
        </is>
      </c>
      <c r="G7" s="16" t="n">
        <v>0</v>
      </c>
      <c r="H7" s="14" t="n">
        <v>0</v>
      </c>
      <c r="I7" s="14" t="inlineStr">
        <is>
          <t>Slab rate per declaration (Old/New). Use Income Tax Comparison sheet.</t>
        </is>
      </c>
      <c r="J7" s="22" t="inlineStr">
        <is>
          <t>nil</t>
        </is>
      </c>
      <c r="K7" s="23" t="n">
        <v>0</v>
      </c>
      <c r="L7" s="23" t="n">
        <v>0</v>
      </c>
    </row>
    <row r="8" ht="25.5" customHeight="1" s="25">
      <c r="B8" s="17" t="inlineStr">
        <is>
          <t>R</t>
        </is>
      </c>
      <c r="C8" s="18" t="inlineStr">
        <is>
          <t>R · 192A — PF withdrawal (&lt;5 yrs)</t>
        </is>
      </c>
      <c r="D8" s="17" t="inlineStr">
        <is>
          <t>192A</t>
        </is>
      </c>
      <c r="E8" s="18" t="inlineStr">
        <is>
          <t>PF withdrawal &lt;5 yrs</t>
        </is>
      </c>
      <c r="F8" s="19" t="inlineStr">
        <is>
          <t>Individual</t>
        </is>
      </c>
      <c r="G8" s="20" t="n">
        <v>50000</v>
      </c>
      <c r="H8" s="18" t="n">
        <v>10</v>
      </c>
      <c r="I8" s="18" t="inlineStr">
        <is>
          <t>20% if PAN not furnished</t>
        </is>
      </c>
      <c r="J8" s="22" t="inlineStr">
        <is>
          <t>per_payment</t>
        </is>
      </c>
      <c r="K8" s="23" t="n">
        <v>50000</v>
      </c>
      <c r="L8" s="23" t="n">
        <v>0</v>
      </c>
    </row>
    <row r="9" ht="25.5" customHeight="1" s="25">
      <c r="B9" s="13" t="inlineStr">
        <is>
          <t>R</t>
        </is>
      </c>
      <c r="C9" s="14" t="inlineStr">
        <is>
          <t>R · 193 — Interest on securities</t>
        </is>
      </c>
      <c r="D9" s="13" t="inlineStr">
        <is>
          <t>193</t>
        </is>
      </c>
      <c r="E9" s="14" t="inlineStr">
        <is>
          <t>Interest on securities</t>
        </is>
      </c>
      <c r="F9" s="15" t="inlineStr">
        <is>
          <t>Any</t>
        </is>
      </c>
      <c r="G9" s="16" t="n">
        <v>10000</v>
      </c>
      <c r="H9" s="14" t="n">
        <v>10</v>
      </c>
      <c r="I9" s="14" t="inlineStr">
        <is>
          <t>—</t>
        </is>
      </c>
      <c r="J9" s="22" t="inlineStr">
        <is>
          <t>per_payment</t>
        </is>
      </c>
      <c r="K9" s="23" t="n">
        <v>10000</v>
      </c>
      <c r="L9" s="23" t="n">
        <v>0</v>
      </c>
    </row>
    <row r="10" ht="25.5" customHeight="1" s="25">
      <c r="B10" s="17" t="inlineStr">
        <is>
          <t>R</t>
        </is>
      </c>
      <c r="C10" s="18" t="inlineStr">
        <is>
          <t>R · 194 — Dividend</t>
        </is>
      </c>
      <c r="D10" s="17" t="inlineStr">
        <is>
          <t>194</t>
        </is>
      </c>
      <c r="E10" s="18" t="inlineStr">
        <is>
          <t>Dividend</t>
        </is>
      </c>
      <c r="F10" s="19" t="inlineStr">
        <is>
          <t>Any</t>
        </is>
      </c>
      <c r="G10" s="20" t="n">
        <v>10000</v>
      </c>
      <c r="H10" s="18" t="n">
        <v>10</v>
      </c>
      <c r="I10" s="18" t="inlineStr">
        <is>
          <t>Threshold raised in Budget 2025</t>
        </is>
      </c>
      <c r="J10" s="22" t="inlineStr">
        <is>
          <t>annual</t>
        </is>
      </c>
      <c r="K10" s="23" t="n">
        <v>0</v>
      </c>
      <c r="L10" s="23" t="n">
        <v>0</v>
      </c>
    </row>
    <row r="11" ht="25.5" customHeight="1" s="25">
      <c r="B11" s="13" t="inlineStr">
        <is>
          <t>R</t>
        </is>
      </c>
      <c r="C11" s="14" t="inlineStr">
        <is>
          <t>R · 194A — Bank FD Interest (non-senior)</t>
        </is>
      </c>
      <c r="D11" s="13" t="inlineStr">
        <is>
          <t>194A</t>
        </is>
      </c>
      <c r="E11" s="14" t="inlineStr">
        <is>
          <t>Bank FD interest</t>
        </is>
      </c>
      <c r="F11" s="15" t="inlineStr">
        <is>
          <t>Non-senior</t>
        </is>
      </c>
      <c r="G11" s="16" t="n">
        <v>50000</v>
      </c>
      <c r="H11" s="14" t="n">
        <v>10</v>
      </c>
      <c r="I11" s="14" t="inlineStr">
        <is>
          <t>Threshold ₹50,000 post-Budget 2025</t>
        </is>
      </c>
      <c r="J11" s="22" t="inlineStr">
        <is>
          <t>annual</t>
        </is>
      </c>
      <c r="K11" s="23" t="n">
        <v>0</v>
      </c>
      <c r="L11" s="23" t="n">
        <v>0</v>
      </c>
    </row>
    <row r="12" ht="25.5" customHeight="1" s="25">
      <c r="B12" s="17" t="inlineStr">
        <is>
          <t>R</t>
        </is>
      </c>
      <c r="C12" s="18" t="inlineStr">
        <is>
          <t>R · 194A — Bank FD Interest (Senior Citizen)</t>
        </is>
      </c>
      <c r="D12" s="17" t="inlineStr">
        <is>
          <t>194A</t>
        </is>
      </c>
      <c r="E12" s="18" t="inlineStr">
        <is>
          <t>Bank FD interest</t>
        </is>
      </c>
      <c r="F12" s="19" t="inlineStr">
        <is>
          <t>Senior Citizen</t>
        </is>
      </c>
      <c r="G12" s="20" t="n">
        <v>100000</v>
      </c>
      <c r="H12" s="18" t="n">
        <v>10</v>
      </c>
      <c r="I12" s="18" t="inlineStr">
        <is>
          <t>Senior threshold ₹1,00,000</t>
        </is>
      </c>
      <c r="J12" s="22" t="inlineStr">
        <is>
          <t>annual</t>
        </is>
      </c>
      <c r="K12" s="23" t="n">
        <v>0</v>
      </c>
      <c r="L12" s="23" t="n">
        <v>0</v>
      </c>
    </row>
    <row r="13" ht="25.5" customHeight="1" s="25">
      <c r="B13" s="13" t="inlineStr">
        <is>
          <t>R</t>
        </is>
      </c>
      <c r="C13" s="14" t="inlineStr">
        <is>
          <t>R · 194A — Other Interest (non-bank)</t>
        </is>
      </c>
      <c r="D13" s="13" t="inlineStr">
        <is>
          <t>194A</t>
        </is>
      </c>
      <c r="E13" s="14" t="inlineStr">
        <is>
          <t>Interest (non-bank)</t>
        </is>
      </c>
      <c r="F13" s="15" t="inlineStr">
        <is>
          <t>Any</t>
        </is>
      </c>
      <c r="G13" s="16" t="n">
        <v>10000</v>
      </c>
      <c r="H13" s="14" t="n">
        <v>10</v>
      </c>
      <c r="I13" s="14" t="inlineStr">
        <is>
          <t>Non-bank deductors — lower threshold</t>
        </is>
      </c>
      <c r="J13" s="22" t="inlineStr">
        <is>
          <t>annual</t>
        </is>
      </c>
      <c r="K13" s="23" t="n">
        <v>0</v>
      </c>
      <c r="L13" s="23" t="n">
        <v>0</v>
      </c>
    </row>
    <row r="14" ht="25.5" customHeight="1" s="25">
      <c r="B14" s="17" t="inlineStr">
        <is>
          <t>R</t>
        </is>
      </c>
      <c r="C14" s="18" t="inlineStr">
        <is>
          <t>R · 194B — Lottery / Crossword / Gaming</t>
        </is>
      </c>
      <c r="D14" s="17" t="inlineStr">
        <is>
          <t>194B</t>
        </is>
      </c>
      <c r="E14" s="18" t="inlineStr">
        <is>
          <t>Lottery / crossword</t>
        </is>
      </c>
      <c r="F14" s="19" t="inlineStr">
        <is>
          <t>Any</t>
        </is>
      </c>
      <c r="G14" s="20" t="n">
        <v>10000</v>
      </c>
      <c r="H14" s="18" t="n">
        <v>30</v>
      </c>
      <c r="I14" s="18" t="inlineStr">
        <is>
          <t>Per transaction threshold</t>
        </is>
      </c>
      <c r="J14" s="22" t="inlineStr">
        <is>
          <t>per_payment</t>
        </is>
      </c>
      <c r="K14" s="23" t="n">
        <v>10000</v>
      </c>
      <c r="L14" s="23" t="n">
        <v>0</v>
      </c>
    </row>
    <row r="15" ht="25.5" customHeight="1" s="25">
      <c r="B15" s="13" t="inlineStr">
        <is>
          <t>R</t>
        </is>
      </c>
      <c r="C15" s="14" t="inlineStr">
        <is>
          <t>R · 194BA — Online gaming</t>
        </is>
      </c>
      <c r="D15" s="13" t="inlineStr">
        <is>
          <t>194BA</t>
        </is>
      </c>
      <c r="E15" s="14" t="inlineStr">
        <is>
          <t>Online gaming winnings</t>
        </is>
      </c>
      <c r="F15" s="15" t="inlineStr">
        <is>
          <t>Any</t>
        </is>
      </c>
      <c r="G15" s="16" t="n">
        <v>0</v>
      </c>
      <c r="H15" s="14" t="n">
        <v>30</v>
      </c>
      <c r="I15" s="14" t="inlineStr">
        <is>
          <t>No threshold — TDS on every payment</t>
        </is>
      </c>
      <c r="J15" s="22" t="inlineStr">
        <is>
          <t>nil</t>
        </is>
      </c>
      <c r="K15" s="23" t="n">
        <v>0</v>
      </c>
      <c r="L15" s="23" t="n">
        <v>0</v>
      </c>
    </row>
    <row r="16" ht="25.5" customHeight="1" s="25">
      <c r="B16" s="17" t="inlineStr">
        <is>
          <t>R</t>
        </is>
      </c>
      <c r="C16" s="18" t="inlineStr">
        <is>
          <t>R · 194C — Contractor single (Individual/HUF)</t>
        </is>
      </c>
      <c r="D16" s="17" t="inlineStr">
        <is>
          <t>194C</t>
        </is>
      </c>
      <c r="E16" s="18" t="inlineStr">
        <is>
          <t>Contractor (single)</t>
        </is>
      </c>
      <c r="F16" s="19" t="inlineStr">
        <is>
          <t>Individual/HUF</t>
        </is>
      </c>
      <c r="G16" s="20" t="n">
        <v>30000</v>
      </c>
      <c r="H16" s="18" t="n">
        <v>1</v>
      </c>
      <c r="I16" s="18" t="inlineStr">
        <is>
          <t>If single contract &gt; ₹30,000</t>
        </is>
      </c>
      <c r="J16" s="22" t="inlineStr">
        <is>
          <t>per_payment</t>
        </is>
      </c>
      <c r="K16" s="23" t="n">
        <v>30000</v>
      </c>
      <c r="L16" s="23" t="n">
        <v>0</v>
      </c>
    </row>
    <row r="17" ht="25.5" customHeight="1" s="25">
      <c r="B17" s="13" t="inlineStr">
        <is>
          <t>R</t>
        </is>
      </c>
      <c r="C17" s="14" t="inlineStr">
        <is>
          <t>R · 194C — Contractor single (Others)</t>
        </is>
      </c>
      <c r="D17" s="13" t="inlineStr">
        <is>
          <t>194C</t>
        </is>
      </c>
      <c r="E17" s="14" t="inlineStr">
        <is>
          <t>Contractor (single)</t>
        </is>
      </c>
      <c r="F17" s="15" t="inlineStr">
        <is>
          <t>Others (Co/Firm)</t>
        </is>
      </c>
      <c r="G17" s="16" t="n">
        <v>30000</v>
      </c>
      <c r="H17" s="14" t="n">
        <v>2</v>
      </c>
      <c r="I17" s="14" t="inlineStr">
        <is>
          <t>If single contract &gt; ₹30,000</t>
        </is>
      </c>
      <c r="J17" s="22" t="inlineStr">
        <is>
          <t>per_payment</t>
        </is>
      </c>
      <c r="K17" s="23" t="n">
        <v>30000</v>
      </c>
      <c r="L17" s="23" t="n">
        <v>0</v>
      </c>
    </row>
    <row r="18" ht="25.5" customHeight="1" s="25">
      <c r="B18" s="17" t="inlineStr">
        <is>
          <t>R</t>
        </is>
      </c>
      <c r="C18" s="18" t="inlineStr">
        <is>
          <t>R · 194C — Contractor aggregate (Individual/HUF)</t>
        </is>
      </c>
      <c r="D18" s="17" t="inlineStr">
        <is>
          <t>194C</t>
        </is>
      </c>
      <c r="E18" s="18" t="inlineStr">
        <is>
          <t>Contractor (aggregate)</t>
        </is>
      </c>
      <c r="F18" s="19" t="inlineStr">
        <is>
          <t>Individual/HUF</t>
        </is>
      </c>
      <c r="G18" s="20" t="n">
        <v>100000</v>
      </c>
      <c r="H18" s="18" t="n">
        <v>1</v>
      </c>
      <c r="I18" s="18" t="inlineStr">
        <is>
          <t>If aggregate &gt; ₹1,00,000 in F.Y.</t>
        </is>
      </c>
      <c r="J18" s="22" t="inlineStr">
        <is>
          <t>annual</t>
        </is>
      </c>
      <c r="K18" s="23" t="n">
        <v>0</v>
      </c>
      <c r="L18" s="23" t="n">
        <v>0</v>
      </c>
    </row>
    <row r="19" ht="25.5" customHeight="1" s="25">
      <c r="B19" s="13" t="inlineStr">
        <is>
          <t>R</t>
        </is>
      </c>
      <c r="C19" s="14" t="inlineStr">
        <is>
          <t>R · 194C — Contractor aggregate (Others)</t>
        </is>
      </c>
      <c r="D19" s="13" t="inlineStr">
        <is>
          <t>194C</t>
        </is>
      </c>
      <c r="E19" s="14" t="inlineStr">
        <is>
          <t>Contractor (aggregate)</t>
        </is>
      </c>
      <c r="F19" s="15" t="inlineStr">
        <is>
          <t>Others (Co/Firm)</t>
        </is>
      </c>
      <c r="G19" s="16" t="n">
        <v>100000</v>
      </c>
      <c r="H19" s="14" t="n">
        <v>2</v>
      </c>
      <c r="I19" s="14" t="inlineStr">
        <is>
          <t>If aggregate &gt; ₹1,00,000 in F.Y.</t>
        </is>
      </c>
      <c r="J19" s="22" t="inlineStr">
        <is>
          <t>annual</t>
        </is>
      </c>
      <c r="K19" s="23" t="n">
        <v>0</v>
      </c>
      <c r="L19" s="23" t="n">
        <v>0</v>
      </c>
    </row>
    <row r="20" ht="25.5" customHeight="1" s="25">
      <c r="B20" s="17" t="inlineStr">
        <is>
          <t>R</t>
        </is>
      </c>
      <c r="C20" s="18" t="inlineStr">
        <is>
          <t>R · 194D — Insurance commission (Individual/HUF)</t>
        </is>
      </c>
      <c r="D20" s="17" t="inlineStr">
        <is>
          <t>194D</t>
        </is>
      </c>
      <c r="E20" s="18" t="inlineStr">
        <is>
          <t>Insurance commission</t>
        </is>
      </c>
      <c r="F20" s="19" t="inlineStr">
        <is>
          <t>Individual/HUF</t>
        </is>
      </c>
      <c r="G20" s="20" t="n">
        <v>20000</v>
      </c>
      <c r="H20" s="18" t="n">
        <v>2</v>
      </c>
      <c r="I20" s="18" t="inlineStr">
        <is>
          <t>Rate reduced from 5% w.e.f. 01.04.2025</t>
        </is>
      </c>
      <c r="J20" s="22" t="inlineStr">
        <is>
          <t>annual</t>
        </is>
      </c>
      <c r="K20" s="23" t="n">
        <v>0</v>
      </c>
      <c r="L20" s="23" t="n">
        <v>0</v>
      </c>
    </row>
    <row r="21" ht="25.5" customHeight="1" s="25">
      <c r="B21" s="13" t="inlineStr">
        <is>
          <t>R</t>
        </is>
      </c>
      <c r="C21" s="14" t="inlineStr">
        <is>
          <t>R · 194D — Insurance commission (Others)</t>
        </is>
      </c>
      <c r="D21" s="13" t="inlineStr">
        <is>
          <t>194D</t>
        </is>
      </c>
      <c r="E21" s="14" t="inlineStr">
        <is>
          <t>Insurance commission</t>
        </is>
      </c>
      <c r="F21" s="15" t="inlineStr">
        <is>
          <t>Others (Co/Firm)</t>
        </is>
      </c>
      <c r="G21" s="16" t="n">
        <v>20000</v>
      </c>
      <c r="H21" s="14" t="n">
        <v>10</v>
      </c>
      <c r="I21" s="14" t="inlineStr">
        <is>
          <t>Companies: 10%</t>
        </is>
      </c>
      <c r="J21" s="22" t="inlineStr">
        <is>
          <t>annual</t>
        </is>
      </c>
      <c r="K21" s="23" t="n">
        <v>0</v>
      </c>
      <c r="L21" s="23" t="n">
        <v>0</v>
      </c>
    </row>
    <row r="22" ht="25.5" customHeight="1" s="25">
      <c r="B22" s="17" t="inlineStr">
        <is>
          <t>R</t>
        </is>
      </c>
      <c r="C22" s="18" t="inlineStr">
        <is>
          <t>R · 194DA — LIC policy receipts</t>
        </is>
      </c>
      <c r="D22" s="17" t="inlineStr">
        <is>
          <t>194DA</t>
        </is>
      </c>
      <c r="E22" s="18" t="inlineStr">
        <is>
          <t>Life insurance proceeds</t>
        </is>
      </c>
      <c r="F22" s="19" t="inlineStr">
        <is>
          <t>Any</t>
        </is>
      </c>
      <c r="G22" s="20" t="n">
        <v>100000</v>
      </c>
      <c r="H22" s="18" t="n">
        <v>2</v>
      </c>
      <c r="I22" s="18" t="inlineStr">
        <is>
          <t>On income component only</t>
        </is>
      </c>
      <c r="J22" s="22" t="inlineStr">
        <is>
          <t>per_payment</t>
        </is>
      </c>
      <c r="K22" s="23" t="n">
        <v>100000</v>
      </c>
      <c r="L22" s="23" t="n">
        <v>0</v>
      </c>
    </row>
    <row r="23" ht="25.5" customHeight="1" s="25">
      <c r="B23" s="13" t="inlineStr">
        <is>
          <t>R</t>
        </is>
      </c>
      <c r="C23" s="14" t="inlineStr">
        <is>
          <t>R · 194H — Commission / Brokerage</t>
        </is>
      </c>
      <c r="D23" s="13" t="inlineStr">
        <is>
          <t>194H</t>
        </is>
      </c>
      <c r="E23" s="14" t="inlineStr">
        <is>
          <t>Commission / brokerage</t>
        </is>
      </c>
      <c r="F23" s="15" t="inlineStr">
        <is>
          <t>Any</t>
        </is>
      </c>
      <c r="G23" s="16" t="n">
        <v>20000</v>
      </c>
      <c r="H23" s="14" t="n">
        <v>2</v>
      </c>
      <c r="I23" s="14" t="inlineStr">
        <is>
          <t>Rate reduced from 5% w.e.f. 01.10.2024</t>
        </is>
      </c>
      <c r="J23" s="22" t="inlineStr">
        <is>
          <t>annual</t>
        </is>
      </c>
      <c r="K23" s="23" t="n">
        <v>0</v>
      </c>
      <c r="L23" s="23" t="n">
        <v>0</v>
      </c>
    </row>
    <row r="24" ht="25.5" customHeight="1" s="25">
      <c r="B24" s="17" t="inlineStr">
        <is>
          <t>R</t>
        </is>
      </c>
      <c r="C24" s="18" t="inlineStr">
        <is>
          <t>R · 194I(a) — Rent on Plant &amp; Machinery</t>
        </is>
      </c>
      <c r="D24" s="17" t="inlineStr">
        <is>
          <t>194I(a)</t>
        </is>
      </c>
      <c r="E24" s="18" t="inlineStr">
        <is>
          <t>Rent — Plant &amp; Machinery</t>
        </is>
      </c>
      <c r="F24" s="19" t="inlineStr">
        <is>
          <t>Any</t>
        </is>
      </c>
      <c r="G24" s="20" t="n">
        <v>0</v>
      </c>
      <c r="H24" s="18" t="n">
        <v>2</v>
      </c>
      <c r="I24" s="18" t="inlineStr">
        <is>
          <t>Per-MONTH threshold Rs 50,000 (Finance Act 2025; was annual basis pre-FY 2025-26)</t>
        </is>
      </c>
      <c r="J24" s="22" t="inlineStr">
        <is>
          <t>monthly</t>
        </is>
      </c>
      <c r="K24" s="23" t="n">
        <v>0</v>
      </c>
      <c r="L24" s="23" t="n">
        <v>50000</v>
      </c>
    </row>
    <row r="25" ht="25.5" customHeight="1" s="25">
      <c r="B25" s="13" t="inlineStr">
        <is>
          <t>R</t>
        </is>
      </c>
      <c r="C25" s="14" t="inlineStr">
        <is>
          <t>R · 194I(b) — Rent on Land/Building/Furniture</t>
        </is>
      </c>
      <c r="D25" s="13" t="inlineStr">
        <is>
          <t>194I(b)</t>
        </is>
      </c>
      <c r="E25" s="14" t="inlineStr">
        <is>
          <t>Rent — Land/Building</t>
        </is>
      </c>
      <c r="F25" s="15" t="inlineStr">
        <is>
          <t>Any</t>
        </is>
      </c>
      <c r="G25" s="16" t="n">
        <v>0</v>
      </c>
      <c r="H25" s="14" t="n">
        <v>10</v>
      </c>
      <c r="I25" s="14" t="inlineStr">
        <is>
          <t>Per-MONTH threshold Rs 50,000 (Finance Act 2025; was annual basis pre-FY 2025-26)</t>
        </is>
      </c>
      <c r="J25" s="22" t="inlineStr">
        <is>
          <t>monthly</t>
        </is>
      </c>
      <c r="K25" s="23" t="n">
        <v>0</v>
      </c>
      <c r="L25" s="23" t="n">
        <v>50000</v>
      </c>
    </row>
    <row r="26" ht="25.5" customHeight="1" s="25">
      <c r="B26" s="17" t="inlineStr">
        <is>
          <t>R</t>
        </is>
      </c>
      <c r="C26" s="18" t="inlineStr">
        <is>
          <t>R · 194IA — Transfer of immovable property</t>
        </is>
      </c>
      <c r="D26" s="17" t="inlineStr">
        <is>
          <t>194IA</t>
        </is>
      </c>
      <c r="E26" s="18" t="inlineStr">
        <is>
          <t>Transfer of immovable property</t>
        </is>
      </c>
      <c r="F26" s="19" t="inlineStr">
        <is>
          <t>Any (Non-agri)</t>
        </is>
      </c>
      <c r="G26" s="20" t="n">
        <v>5000000</v>
      </c>
      <c r="H26" s="18" t="n">
        <v>1</v>
      </c>
      <c r="I26" s="18" t="inlineStr">
        <is>
          <t>On SDV or consideration whichever higher</t>
        </is>
      </c>
      <c r="J26" s="22" t="inlineStr">
        <is>
          <t>per_payment</t>
        </is>
      </c>
      <c r="K26" s="23" t="n">
        <v>5000000</v>
      </c>
      <c r="L26" s="23" t="n">
        <v>0</v>
      </c>
    </row>
    <row r="27" ht="25.5" customHeight="1" s="25">
      <c r="B27" s="13" t="inlineStr">
        <is>
          <t>R</t>
        </is>
      </c>
      <c r="C27" s="14" t="inlineStr">
        <is>
          <t>R · 194IB — Rent paid by Indv/HUF (non-audit)</t>
        </is>
      </c>
      <c r="D27" s="13" t="inlineStr">
        <is>
          <t>194IB</t>
        </is>
      </c>
      <c r="E27" s="14" t="inlineStr">
        <is>
          <t>Rent by Indv/HUF not in audit</t>
        </is>
      </c>
      <c r="F27" s="15" t="inlineStr">
        <is>
          <t>Individual/HUF</t>
        </is>
      </c>
      <c r="G27" s="16" t="n">
        <v>0</v>
      </c>
      <c r="H27" s="14" t="n">
        <v>2</v>
      </c>
      <c r="I27" s="14" t="inlineStr">
        <is>
          <t>Monthly; TDS once in last month</t>
        </is>
      </c>
      <c r="J27" s="22" t="inlineStr">
        <is>
          <t>monthly</t>
        </is>
      </c>
      <c r="K27" s="23" t="n">
        <v>0</v>
      </c>
      <c r="L27" s="23" t="n">
        <v>50000</v>
      </c>
    </row>
    <row r="28" ht="25.5" customHeight="1" s="25">
      <c r="B28" s="17" t="inlineStr">
        <is>
          <t>R</t>
        </is>
      </c>
      <c r="C28" s="18" t="inlineStr">
        <is>
          <t>R · 194J(a) — Technical services / Call-centre</t>
        </is>
      </c>
      <c r="D28" s="17" t="inlineStr">
        <is>
          <t>194J(a)</t>
        </is>
      </c>
      <c r="E28" s="18" t="inlineStr">
        <is>
          <t>Technical services</t>
        </is>
      </c>
      <c r="F28" s="19" t="inlineStr">
        <is>
          <t>Any</t>
        </is>
      </c>
      <c r="G28" s="20" t="n">
        <v>50000</v>
      </c>
      <c r="H28" s="18" t="n">
        <v>2</v>
      </c>
      <c r="I28" s="18" t="inlineStr">
        <is>
          <t>2% for technical/call-centre services</t>
        </is>
      </c>
      <c r="J28" s="22" t="inlineStr">
        <is>
          <t>annual</t>
        </is>
      </c>
      <c r="K28" s="23" t="n">
        <v>0</v>
      </c>
      <c r="L28" s="23" t="n">
        <v>0</v>
      </c>
    </row>
    <row r="29" ht="25.5" customHeight="1" s="25">
      <c r="B29" s="13" t="inlineStr">
        <is>
          <t>R</t>
        </is>
      </c>
      <c r="C29" s="14" t="inlineStr">
        <is>
          <t>R · 194J(b) — Professional fees</t>
        </is>
      </c>
      <c r="D29" s="13" t="inlineStr">
        <is>
          <t>194J(b)</t>
        </is>
      </c>
      <c r="E29" s="14" t="inlineStr">
        <is>
          <t>Professional fees</t>
        </is>
      </c>
      <c r="F29" s="15" t="inlineStr">
        <is>
          <t>Any</t>
        </is>
      </c>
      <c r="G29" s="16" t="n">
        <v>50000</v>
      </c>
      <c r="H29" s="14" t="n">
        <v>10</v>
      </c>
      <c r="I29" s="14" t="inlineStr">
        <is>
          <t>10% for professional services</t>
        </is>
      </c>
      <c r="J29" s="22" t="inlineStr">
        <is>
          <t>annual</t>
        </is>
      </c>
      <c r="K29" s="23" t="n">
        <v>0</v>
      </c>
      <c r="L29" s="23" t="n">
        <v>0</v>
      </c>
    </row>
    <row r="30" ht="25.5" customHeight="1" s="25">
      <c r="B30" s="17" t="inlineStr">
        <is>
          <t>R</t>
        </is>
      </c>
      <c r="C30" s="18" t="inlineStr">
        <is>
          <t>R · 194J — Royalty (cinematographic films)</t>
        </is>
      </c>
      <c r="D30" s="17" t="inlineStr">
        <is>
          <t>194J</t>
        </is>
      </c>
      <c r="E30" s="18" t="inlineStr">
        <is>
          <t>Royalty — films</t>
        </is>
      </c>
      <c r="F30" s="19" t="inlineStr">
        <is>
          <t>Any</t>
        </is>
      </c>
      <c r="G30" s="20" t="n">
        <v>50000</v>
      </c>
      <c r="H30" s="18" t="n">
        <v>2</v>
      </c>
      <c r="I30" s="18" t="inlineStr">
        <is>
          <t>Films — 2%; Others — 10%</t>
        </is>
      </c>
      <c r="J30" s="22" t="inlineStr">
        <is>
          <t>annual</t>
        </is>
      </c>
      <c r="K30" s="23" t="n">
        <v>0</v>
      </c>
      <c r="L30" s="23" t="n">
        <v>0</v>
      </c>
    </row>
    <row r="31" ht="25.5" customHeight="1" s="25">
      <c r="B31" s="13" t="inlineStr">
        <is>
          <t>R</t>
        </is>
      </c>
      <c r="C31" s="14" t="inlineStr">
        <is>
          <t>R · 194J — Royalty (other than films)</t>
        </is>
      </c>
      <c r="D31" s="13" t="inlineStr">
        <is>
          <t>194J</t>
        </is>
      </c>
      <c r="E31" s="14" t="inlineStr">
        <is>
          <t>Royalty — other</t>
        </is>
      </c>
      <c r="F31" s="15" t="inlineStr">
        <is>
          <t>Any</t>
        </is>
      </c>
      <c r="G31" s="16" t="n">
        <v>50000</v>
      </c>
      <c r="H31" s="14" t="n">
        <v>10</v>
      </c>
      <c r="I31" s="14" t="inlineStr">
        <is>
          <t>Non-film royalty — 10%</t>
        </is>
      </c>
      <c r="J31" s="22" t="inlineStr">
        <is>
          <t>annual</t>
        </is>
      </c>
      <c r="K31" s="23" t="n">
        <v>0</v>
      </c>
      <c r="L31" s="23" t="n">
        <v>0</v>
      </c>
    </row>
    <row r="32" ht="25.5" customHeight="1" s="25">
      <c r="B32" s="17" t="inlineStr">
        <is>
          <t>R</t>
        </is>
      </c>
      <c r="C32" s="18" t="inlineStr">
        <is>
          <t>R · 194K — Income from units of MF</t>
        </is>
      </c>
      <c r="D32" s="17" t="inlineStr">
        <is>
          <t>194K</t>
        </is>
      </c>
      <c r="E32" s="18" t="inlineStr">
        <is>
          <t>Mutual fund income</t>
        </is>
      </c>
      <c r="F32" s="19" t="inlineStr">
        <is>
          <t>Any</t>
        </is>
      </c>
      <c r="G32" s="20" t="n">
        <v>10000</v>
      </c>
      <c r="H32" s="18" t="n">
        <v>10</v>
      </c>
      <c r="I32" s="18" t="inlineStr">
        <is>
          <t>—</t>
        </is>
      </c>
      <c r="J32" s="22" t="inlineStr">
        <is>
          <t>annual</t>
        </is>
      </c>
      <c r="K32" s="23" t="n">
        <v>0</v>
      </c>
      <c r="L32" s="23" t="n">
        <v>0</v>
      </c>
    </row>
    <row r="33" ht="25.5" customHeight="1" s="25">
      <c r="B33" s="13" t="inlineStr">
        <is>
          <t>R</t>
        </is>
      </c>
      <c r="C33" s="14" t="inlineStr">
        <is>
          <t>R · 194LA — Compulsory acquisition of property</t>
        </is>
      </c>
      <c r="D33" s="13" t="inlineStr">
        <is>
          <t>194LA</t>
        </is>
      </c>
      <c r="E33" s="14" t="inlineStr">
        <is>
          <t>Compensation on acquisition</t>
        </is>
      </c>
      <c r="F33" s="15" t="inlineStr">
        <is>
          <t>Any</t>
        </is>
      </c>
      <c r="G33" s="16" t="n">
        <v>500000</v>
      </c>
      <c r="H33" s="14" t="n">
        <v>10</v>
      </c>
      <c r="I33" s="14" t="inlineStr">
        <is>
          <t>—</t>
        </is>
      </c>
      <c r="J33" s="22" t="inlineStr">
        <is>
          <t>per_payment</t>
        </is>
      </c>
      <c r="K33" s="23" t="n">
        <v>500000</v>
      </c>
      <c r="L33" s="23" t="n">
        <v>0</v>
      </c>
    </row>
    <row r="34" ht="25.5" customHeight="1" s="25">
      <c r="B34" s="13" t="inlineStr">
        <is>
          <t>R</t>
        </is>
      </c>
      <c r="C34" s="14" t="inlineStr">
        <is>
          <t>R · 194M — Indv/HUF Contractor or Professional (no audit)</t>
        </is>
      </c>
      <c r="D34" s="13" t="inlineStr">
        <is>
          <t>194M</t>
        </is>
      </c>
      <c r="E34" s="14" t="inlineStr">
        <is>
          <t>Contractor / Professional payment by Indv/HUF</t>
        </is>
      </c>
      <c r="F34" s="15" t="inlineStr">
        <is>
          <t>Any</t>
        </is>
      </c>
      <c r="G34" s="16" t="n">
        <v>5000000</v>
      </c>
      <c r="H34" s="14" t="n">
        <v>2</v>
      </c>
      <c r="I34" s="14" t="inlineStr">
        <is>
          <t>For Indv/HUF NOT subject to tax audit (effective 01.09.2019)</t>
        </is>
      </c>
      <c r="J34" s="22" t="inlineStr">
        <is>
          <t>annual</t>
        </is>
      </c>
      <c r="K34" s="23" t="n">
        <v>0</v>
      </c>
      <c r="L34" s="23" t="n">
        <v>0</v>
      </c>
    </row>
    <row r="35" ht="25.5" customHeight="1" s="25">
      <c r="B35" s="17" t="inlineStr">
        <is>
          <t>R</t>
        </is>
      </c>
      <c r="C35" s="18" t="inlineStr">
        <is>
          <t>R · 194N — Cash withdrawal &gt; 1 Cr</t>
        </is>
      </c>
      <c r="D35" s="17" t="inlineStr">
        <is>
          <t>194N</t>
        </is>
      </c>
      <c r="E35" s="18" t="inlineStr">
        <is>
          <t>Cash withdrawal</t>
        </is>
      </c>
      <c r="F35" s="19" t="inlineStr">
        <is>
          <t>Any</t>
        </is>
      </c>
      <c r="G35" s="20" t="n">
        <v>10000000</v>
      </c>
      <c r="H35" s="18" t="n">
        <v>2</v>
      </c>
      <c r="I35" s="18" t="inlineStr">
        <is>
          <t>5% if non-filer; ₹20L threshold for non-filers</t>
        </is>
      </c>
      <c r="J35" s="22" t="inlineStr">
        <is>
          <t>annual</t>
        </is>
      </c>
      <c r="K35" s="23" t="n">
        <v>0</v>
      </c>
      <c r="L35" s="23" t="n">
        <v>0</v>
      </c>
    </row>
    <row r="36" ht="25.5" customHeight="1" s="25">
      <c r="B36" s="17" t="inlineStr">
        <is>
          <t>R</t>
        </is>
      </c>
      <c r="C36" s="18" t="inlineStr">
        <is>
          <t>R · 194N — Cash withdrawal (No ITR last 3 yrs)</t>
        </is>
      </c>
      <c r="D36" s="17" t="inlineStr">
        <is>
          <t>194N</t>
        </is>
      </c>
      <c r="E36" s="18" t="inlineStr">
        <is>
          <t>Cash withdrawal</t>
        </is>
      </c>
      <c r="F36" s="19" t="inlineStr">
        <is>
          <t>Any</t>
        </is>
      </c>
      <c r="G36" s="20" t="n">
        <v>2000000</v>
      </c>
      <c r="H36" s="18" t="n">
        <v>5</v>
      </c>
      <c r="I36" s="18" t="inlineStr">
        <is>
          <t>2% on Rs 20L-1Cr; 5% above Rs 1Cr (non-filer rates)</t>
        </is>
      </c>
      <c r="J36" s="22" t="inlineStr">
        <is>
          <t>annual</t>
        </is>
      </c>
      <c r="K36" s="23" t="n">
        <v>0</v>
      </c>
      <c r="L36" s="23" t="n">
        <v>0</v>
      </c>
    </row>
    <row r="37" ht="25.5" customHeight="1" s="25">
      <c r="B37" s="13" t="inlineStr">
        <is>
          <t>R</t>
        </is>
      </c>
      <c r="C37" s="14" t="inlineStr">
        <is>
          <t>R · 194O — E-commerce operator to participant</t>
        </is>
      </c>
      <c r="D37" s="13" t="inlineStr">
        <is>
          <t>194O</t>
        </is>
      </c>
      <c r="E37" s="14" t="inlineStr">
        <is>
          <t>E-commerce payout</t>
        </is>
      </c>
      <c r="F37" s="15" t="inlineStr">
        <is>
          <t>Individual/HUF</t>
        </is>
      </c>
      <c r="G37" s="16" t="n">
        <v>500000</v>
      </c>
      <c r="H37" s="14" t="n">
        <v>0.1</v>
      </c>
      <c r="I37" s="14" t="inlineStr">
        <is>
          <t>—</t>
        </is>
      </c>
      <c r="J37" s="22" t="inlineStr">
        <is>
          <t>annual</t>
        </is>
      </c>
      <c r="K37" s="23" t="n">
        <v>0</v>
      </c>
      <c r="L37" s="23" t="n">
        <v>0</v>
      </c>
    </row>
    <row r="38" ht="25.5" customHeight="1" s="25">
      <c r="B38" s="17" t="inlineStr">
        <is>
          <t>R</t>
        </is>
      </c>
      <c r="C38" s="18" t="inlineStr">
        <is>
          <t>R · 194Q — Purchase of goods (buyer &gt; ₹10 Cr T/O)</t>
        </is>
      </c>
      <c r="D38" s="17" t="inlineStr">
        <is>
          <t>194Q</t>
        </is>
      </c>
      <c r="E38" s="18" t="inlineStr">
        <is>
          <t>Purchase of goods</t>
        </is>
      </c>
      <c r="F38" s="19" t="inlineStr">
        <is>
          <t>Buyer (resident)</t>
        </is>
      </c>
      <c r="G38" s="20" t="n">
        <v>5000000</v>
      </c>
      <c r="H38" s="18" t="n">
        <v>0.1</v>
      </c>
      <c r="I38" s="18" t="inlineStr">
        <is>
          <t>Only for buyers with T/O &gt; ₹10 Cr</t>
        </is>
      </c>
      <c r="J38" s="22" t="inlineStr">
        <is>
          <t>annual</t>
        </is>
      </c>
      <c r="K38" s="23" t="n">
        <v>0</v>
      </c>
      <c r="L38" s="23" t="n">
        <v>0</v>
      </c>
    </row>
    <row r="39" ht="25.5" customHeight="1" s="25">
      <c r="B39" s="13" t="inlineStr">
        <is>
          <t>R</t>
        </is>
      </c>
      <c r="C39" s="14" t="inlineStr">
        <is>
          <t>R · 194R — Benefit/perquisite of business</t>
        </is>
      </c>
      <c r="D39" s="13" t="inlineStr">
        <is>
          <t>194R</t>
        </is>
      </c>
      <c r="E39" s="14" t="inlineStr">
        <is>
          <t>Benefit / perquisite</t>
        </is>
      </c>
      <c r="F39" s="15" t="inlineStr">
        <is>
          <t>Any</t>
        </is>
      </c>
      <c r="G39" s="16" t="n">
        <v>20000</v>
      </c>
      <c r="H39" s="14" t="n">
        <v>10</v>
      </c>
      <c r="I39" s="14" t="inlineStr">
        <is>
          <t>—</t>
        </is>
      </c>
      <c r="J39" s="22" t="inlineStr">
        <is>
          <t>annual</t>
        </is>
      </c>
      <c r="K39" s="23" t="n">
        <v>0</v>
      </c>
      <c r="L39" s="23" t="n">
        <v>0</v>
      </c>
    </row>
    <row r="40" ht="25.5" customHeight="1" s="25">
      <c r="B40" s="17" t="inlineStr">
        <is>
          <t>R</t>
        </is>
      </c>
      <c r="C40" s="18" t="inlineStr">
        <is>
          <t>R · 194S — VDA / Crypto transfer (Specified person)</t>
        </is>
      </c>
      <c r="D40" s="17" t="inlineStr">
        <is>
          <t>194S</t>
        </is>
      </c>
      <c r="E40" s="18" t="inlineStr">
        <is>
          <t>Virtual Digital Asset transfer</t>
        </is>
      </c>
      <c r="F40" s="19" t="inlineStr">
        <is>
          <t>Specified person</t>
        </is>
      </c>
      <c r="G40" s="20" t="n">
        <v>50000</v>
      </c>
      <c r="H40" s="18" t="n">
        <v>1</v>
      </c>
      <c r="I40" s="18" t="inlineStr">
        <is>
          <t>Specified person: Indv/HUF not in audit</t>
        </is>
      </c>
      <c r="J40" s="22" t="inlineStr">
        <is>
          <t>annual</t>
        </is>
      </c>
      <c r="K40" s="23" t="n">
        <v>0</v>
      </c>
      <c r="L40" s="23" t="n">
        <v>0</v>
      </c>
    </row>
    <row r="41" ht="25.5" customHeight="1" s="25">
      <c r="B41" s="13" t="inlineStr">
        <is>
          <t>R</t>
        </is>
      </c>
      <c r="C41" s="14" t="inlineStr">
        <is>
          <t>R · 194S — VDA / Crypto transfer (Others)</t>
        </is>
      </c>
      <c r="D41" s="13" t="inlineStr">
        <is>
          <t>194S</t>
        </is>
      </c>
      <c r="E41" s="14" t="inlineStr">
        <is>
          <t>Virtual Digital Asset transfer</t>
        </is>
      </c>
      <c r="F41" s="15" t="inlineStr">
        <is>
          <t>Others</t>
        </is>
      </c>
      <c r="G41" s="16" t="n">
        <v>10000</v>
      </c>
      <c r="H41" s="14" t="n">
        <v>1</v>
      </c>
      <c r="I41" s="14" t="inlineStr">
        <is>
          <t>Lower threshold ₹10,000 for others</t>
        </is>
      </c>
      <c r="J41" s="22" t="inlineStr">
        <is>
          <t>annual</t>
        </is>
      </c>
      <c r="K41" s="23" t="n">
        <v>0</v>
      </c>
      <c r="L41" s="23" t="n">
        <v>0</v>
      </c>
    </row>
    <row r="42" ht="25.5" customHeight="1" s="25">
      <c r="B42" s="17" t="inlineStr">
        <is>
          <t>R</t>
        </is>
      </c>
      <c r="C42" s="18" t="inlineStr">
        <is>
          <t>R · 194T — Firm to Partner (Sal/Int/Commission)</t>
        </is>
      </c>
      <c r="D42" s="17" t="inlineStr">
        <is>
          <t>194T</t>
        </is>
      </c>
      <c r="E42" s="18" t="inlineStr">
        <is>
          <t>Firm to Partner</t>
        </is>
      </c>
      <c r="F42" s="19" t="inlineStr">
        <is>
          <t>Partner</t>
        </is>
      </c>
      <c r="G42" s="20" t="n">
        <v>20000</v>
      </c>
      <c r="H42" s="18" t="n">
        <v>10</v>
      </c>
      <c r="I42" s="18" t="inlineStr">
        <is>
          <t>New section, effective 01.04.2025</t>
        </is>
      </c>
      <c r="J42" s="22" t="inlineStr">
        <is>
          <t>annual</t>
        </is>
      </c>
      <c r="K42" s="23" t="n">
        <v>0</v>
      </c>
      <c r="L42" s="23" t="n">
        <v>0</v>
      </c>
    </row>
    <row r="43" ht="25.5" customHeight="1" s="25">
      <c r="B43" s="13" t="inlineStr">
        <is>
          <t>NR</t>
        </is>
      </c>
      <c r="C43" s="14" t="inlineStr">
        <is>
          <t>NR · 195 — LTCG (other than 112A/111A)</t>
        </is>
      </c>
      <c r="D43" s="13" t="inlineStr">
        <is>
          <t>195</t>
        </is>
      </c>
      <c r="E43" s="14" t="inlineStr">
        <is>
          <t>Long Term Capital Gain (general)</t>
        </is>
      </c>
      <c r="F43" s="15" t="inlineStr">
        <is>
          <t>Any NR</t>
        </is>
      </c>
      <c r="G43" s="16" t="n">
        <v>0</v>
      </c>
      <c r="H43" s="14" t="n">
        <v>12.5</v>
      </c>
      <c r="I43" s="14" t="inlineStr">
        <is>
          <t>+ SC + 4% cess</t>
        </is>
      </c>
      <c r="J43" s="22" t="inlineStr">
        <is>
          <t>per_payment</t>
        </is>
      </c>
      <c r="K43" s="23" t="n">
        <v>0</v>
      </c>
      <c r="L43" s="23" t="n">
        <v>0</v>
      </c>
    </row>
    <row r="44" ht="25.5" customHeight="1" s="25">
      <c r="B44" s="17" t="inlineStr">
        <is>
          <t>NR</t>
        </is>
      </c>
      <c r="C44" s="18" t="inlineStr">
        <is>
          <t>NR · 195 — STCG u/s 111A (equity/units)</t>
        </is>
      </c>
      <c r="D44" s="17" t="inlineStr">
        <is>
          <t>195</t>
        </is>
      </c>
      <c r="E44" s="18" t="inlineStr">
        <is>
          <t>STCG u/s 111A</t>
        </is>
      </c>
      <c r="F44" s="19" t="inlineStr">
        <is>
          <t>Any NR</t>
        </is>
      </c>
      <c r="G44" s="20" t="n">
        <v>0</v>
      </c>
      <c r="H44" s="18" t="n">
        <v>20</v>
      </c>
      <c r="I44" s="18" t="inlineStr">
        <is>
          <t>+ SC + 4% cess</t>
        </is>
      </c>
      <c r="J44" s="22" t="inlineStr">
        <is>
          <t>per_payment</t>
        </is>
      </c>
      <c r="K44" s="23" t="n">
        <v>0</v>
      </c>
      <c r="L44" s="23" t="n">
        <v>0</v>
      </c>
    </row>
    <row r="45" ht="25.5" customHeight="1" s="25">
      <c r="B45" s="13" t="inlineStr">
        <is>
          <t>NR</t>
        </is>
      </c>
      <c r="C45" s="14" t="inlineStr">
        <is>
          <t>NR · 195 — LTCG u/s 112A (above ₹1.25L)</t>
        </is>
      </c>
      <c r="D45" s="13" t="inlineStr">
        <is>
          <t>195</t>
        </is>
      </c>
      <c r="E45" s="14" t="inlineStr">
        <is>
          <t>LTCG u/s 112A</t>
        </is>
      </c>
      <c r="F45" s="15" t="inlineStr">
        <is>
          <t>Any NR</t>
        </is>
      </c>
      <c r="G45" s="16" t="n">
        <v>0</v>
      </c>
      <c r="H45" s="14" t="n">
        <v>12.5</v>
      </c>
      <c r="I45" s="14" t="inlineStr">
        <is>
          <t>On gains &gt; ₹1.25L</t>
        </is>
      </c>
      <c r="J45" s="22" t="inlineStr">
        <is>
          <t>per_payment</t>
        </is>
      </c>
      <c r="K45" s="23" t="n">
        <v>0</v>
      </c>
      <c r="L45" s="23" t="n">
        <v>0</v>
      </c>
    </row>
    <row r="46" ht="25.5" customHeight="1" s="25">
      <c r="B46" s="17" t="inlineStr">
        <is>
          <t>NR</t>
        </is>
      </c>
      <c r="C46" s="18" t="inlineStr">
        <is>
          <t>NR · 195 — Interest on foreign currency loan</t>
        </is>
      </c>
      <c r="D46" s="17" t="inlineStr">
        <is>
          <t>195</t>
        </is>
      </c>
      <c r="E46" s="18" t="inlineStr">
        <is>
          <t>Interest (FC loan)</t>
        </is>
      </c>
      <c r="F46" s="19" t="inlineStr">
        <is>
          <t>Any NR</t>
        </is>
      </c>
      <c r="G46" s="20" t="n">
        <v>0</v>
      </c>
      <c r="H46" s="18" t="n">
        <v>20</v>
      </c>
      <c r="I46" s="18" t="inlineStr">
        <is>
          <t>+ SC + 4% cess</t>
        </is>
      </c>
      <c r="J46" s="22" t="inlineStr">
        <is>
          <t>per_payment</t>
        </is>
      </c>
      <c r="K46" s="23" t="n">
        <v>0</v>
      </c>
      <c r="L46" s="23" t="n">
        <v>0</v>
      </c>
    </row>
    <row r="47" ht="25.5" customHeight="1" s="25">
      <c r="B47" s="13" t="inlineStr">
        <is>
          <t>NR</t>
        </is>
      </c>
      <c r="C47" s="14" t="inlineStr">
        <is>
          <t>NR · 195 — Royalty / FTS</t>
        </is>
      </c>
      <c r="D47" s="13" t="inlineStr">
        <is>
          <t>195</t>
        </is>
      </c>
      <c r="E47" s="14" t="inlineStr">
        <is>
          <t>Royalty / Fees for Tech Services</t>
        </is>
      </c>
      <c r="F47" s="15" t="inlineStr">
        <is>
          <t>Any NR</t>
        </is>
      </c>
      <c r="G47" s="16" t="n">
        <v>0</v>
      </c>
      <c r="H47" s="14" t="n">
        <v>20</v>
      </c>
      <c r="I47" s="14" t="inlineStr">
        <is>
          <t>Rate revised 01.04.2023</t>
        </is>
      </c>
      <c r="J47" s="22" t="inlineStr">
        <is>
          <t>per_payment</t>
        </is>
      </c>
      <c r="K47" s="23" t="n">
        <v>0</v>
      </c>
      <c r="L47" s="23" t="n">
        <v>0</v>
      </c>
    </row>
    <row r="48" ht="25.5" customHeight="1" s="25">
      <c r="B48" s="17" t="inlineStr">
        <is>
          <t>NR</t>
        </is>
      </c>
      <c r="C48" s="18" t="inlineStr">
        <is>
          <t>NR · 195 — Other income (Individual)</t>
        </is>
      </c>
      <c r="D48" s="17" t="inlineStr">
        <is>
          <t>195</t>
        </is>
      </c>
      <c r="E48" s="18" t="inlineStr">
        <is>
          <t>Other income (general)</t>
        </is>
      </c>
      <c r="F48" s="19" t="inlineStr">
        <is>
          <t>Non-resident Individual</t>
        </is>
      </c>
      <c r="G48" s="20" t="n">
        <v>0</v>
      </c>
      <c r="H48" s="18" t="n">
        <v>30</v>
      </c>
      <c r="I48" s="18" t="inlineStr">
        <is>
          <t>+ SC + 4% cess</t>
        </is>
      </c>
      <c r="J48" s="22" t="inlineStr">
        <is>
          <t>per_payment</t>
        </is>
      </c>
      <c r="K48" s="23" t="n">
        <v>0</v>
      </c>
      <c r="L48" s="23" t="n">
        <v>0</v>
      </c>
    </row>
    <row r="49" ht="25.5" customHeight="1" s="25">
      <c r="B49" s="13" t="inlineStr">
        <is>
          <t>NR</t>
        </is>
      </c>
      <c r="C49" s="14" t="inlineStr">
        <is>
          <t>NR · 195 — Other income (Company)</t>
        </is>
      </c>
      <c r="D49" s="13" t="inlineStr">
        <is>
          <t>195</t>
        </is>
      </c>
      <c r="E49" s="14" t="inlineStr">
        <is>
          <t>Other income (general)</t>
        </is>
      </c>
      <c r="F49" s="15" t="inlineStr">
        <is>
          <t>Non-resident Company</t>
        </is>
      </c>
      <c r="G49" s="16" t="n">
        <v>0</v>
      </c>
      <c r="H49" s="14" t="n">
        <v>40</v>
      </c>
      <c r="I49" s="14" t="inlineStr">
        <is>
          <t>+ SC + 4% cess</t>
        </is>
      </c>
      <c r="J49" s="22" t="inlineStr">
        <is>
          <t>per_payment</t>
        </is>
      </c>
      <c r="K49" s="23" t="n">
        <v>0</v>
      </c>
      <c r="L49" s="23" t="n">
        <v>0</v>
      </c>
    </row>
    <row r="50" ht="25.5" customHeight="1" s="25">
      <c r="B50" s="17" t="inlineStr">
        <is>
          <t>NR</t>
        </is>
      </c>
      <c r="C50" s="18" t="inlineStr">
        <is>
          <t>NR · 196A — MF income to NR</t>
        </is>
      </c>
      <c r="D50" s="17" t="inlineStr">
        <is>
          <t>196A</t>
        </is>
      </c>
      <c r="E50" s="18" t="inlineStr">
        <is>
          <t>Mutual fund income to NR</t>
        </is>
      </c>
      <c r="F50" s="19" t="inlineStr">
        <is>
          <t>Any NR</t>
        </is>
      </c>
      <c r="G50" s="20" t="n">
        <v>0</v>
      </c>
      <c r="H50" s="18" t="n">
        <v>20</v>
      </c>
      <c r="I50" s="18" t="inlineStr">
        <is>
          <t>—</t>
        </is>
      </c>
      <c r="J50" s="22" t="inlineStr">
        <is>
          <t>per_payment</t>
        </is>
      </c>
      <c r="K50" s="23" t="n">
        <v>0</v>
      </c>
      <c r="L50" s="23" t="n">
        <v>0</v>
      </c>
    </row>
    <row r="51" ht="25.5" customHeight="1" s="25">
      <c r="B51" s="13" t="inlineStr">
        <is>
          <t>NR</t>
        </is>
      </c>
      <c r="C51" s="14" t="inlineStr">
        <is>
          <t>NR · 196B — Offshore Fund income</t>
        </is>
      </c>
      <c r="D51" s="13" t="inlineStr">
        <is>
          <t>196B</t>
        </is>
      </c>
      <c r="E51" s="14" t="inlineStr">
        <is>
          <t>Offshore fund</t>
        </is>
      </c>
      <c r="F51" s="15" t="inlineStr">
        <is>
          <t>Any NR</t>
        </is>
      </c>
      <c r="G51" s="16" t="n">
        <v>0</v>
      </c>
      <c r="H51" s="14" t="n">
        <v>10</v>
      </c>
      <c r="I51" s="14" t="inlineStr">
        <is>
          <t>—</t>
        </is>
      </c>
      <c r="J51" s="22" t="inlineStr">
        <is>
          <t>per_payment</t>
        </is>
      </c>
      <c r="K51" s="23" t="n">
        <v>0</v>
      </c>
      <c r="L51" s="23" t="n">
        <v>0</v>
      </c>
    </row>
    <row r="52" ht="25.5" customHeight="1" s="25">
      <c r="B52" s="17" t="inlineStr">
        <is>
          <t>NR</t>
        </is>
      </c>
      <c r="C52" s="18" t="inlineStr">
        <is>
          <t>NR · 196C — Interest/dividend on bonds/GDRs</t>
        </is>
      </c>
      <c r="D52" s="17" t="inlineStr">
        <is>
          <t>196C</t>
        </is>
      </c>
      <c r="E52" s="18" t="inlineStr">
        <is>
          <t>Bond/GDR interest &amp; dividend</t>
        </is>
      </c>
      <c r="F52" s="19" t="inlineStr">
        <is>
          <t>Any NR</t>
        </is>
      </c>
      <c r="G52" s="20" t="n">
        <v>0</v>
      </c>
      <c r="H52" s="18" t="n">
        <v>10</v>
      </c>
      <c r="I52" s="18" t="inlineStr">
        <is>
          <t>—</t>
        </is>
      </c>
      <c r="J52" s="22" t="inlineStr">
        <is>
          <t>per_payment</t>
        </is>
      </c>
      <c r="K52" s="23" t="n">
        <v>0</v>
      </c>
      <c r="L52" s="23" t="n">
        <v>0</v>
      </c>
    </row>
    <row r="53" ht="25.5" customHeight="1" s="25">
      <c r="B53" s="13" t="inlineStr">
        <is>
          <t>NR</t>
        </is>
      </c>
      <c r="C53" s="14" t="inlineStr">
        <is>
          <t>NR · 196D — FII income from securities</t>
        </is>
      </c>
      <c r="D53" s="13" t="inlineStr">
        <is>
          <t>196D</t>
        </is>
      </c>
      <c r="E53" s="14" t="inlineStr">
        <is>
          <t>FII securities income</t>
        </is>
      </c>
      <c r="F53" s="15" t="inlineStr">
        <is>
          <t>FII</t>
        </is>
      </c>
      <c r="G53" s="16" t="n">
        <v>0</v>
      </c>
      <c r="H53" s="14" t="n">
        <v>20</v>
      </c>
      <c r="I53" s="14" t="inlineStr">
        <is>
          <t>—</t>
        </is>
      </c>
      <c r="J53" s="22" t="inlineStr">
        <is>
          <t>per_payment</t>
        </is>
      </c>
      <c r="K53" s="23" t="n">
        <v>0</v>
      </c>
      <c r="L53" s="23" t="n">
        <v>0</v>
      </c>
    </row>
    <row r="54" ht="25.5" customHeight="1" s="25">
      <c r="B54" s="17" t="inlineStr">
        <is>
          <t>NR</t>
        </is>
      </c>
      <c r="C54" s="18" t="inlineStr">
        <is>
          <t>NR · 194E — NR sportsmen / sports association</t>
        </is>
      </c>
      <c r="D54" s="17" t="inlineStr">
        <is>
          <t>194E</t>
        </is>
      </c>
      <c r="E54" s="18" t="inlineStr">
        <is>
          <t>NR sportsmen / association</t>
        </is>
      </c>
      <c r="F54" s="19" t="inlineStr">
        <is>
          <t>NR sportsmen</t>
        </is>
      </c>
      <c r="G54" s="20" t="n">
        <v>0</v>
      </c>
      <c r="H54" s="18" t="n">
        <v>20</v>
      </c>
      <c r="I54" s="18" t="inlineStr">
        <is>
          <t>—</t>
        </is>
      </c>
      <c r="J54" s="22" t="inlineStr">
        <is>
          <t>per_payment</t>
        </is>
      </c>
      <c r="K54" s="23" t="n">
        <v>0</v>
      </c>
      <c r="L54" s="23" t="n">
        <v>0</v>
      </c>
    </row>
    <row r="55" ht="25.5" customHeight="1" s="25">
      <c r="B55" s="13" t="inlineStr">
        <is>
          <t>NR</t>
        </is>
      </c>
      <c r="C55" s="14" t="inlineStr">
        <is>
          <t>NR · 194LB — Interest from Infra Debt Fund</t>
        </is>
      </c>
      <c r="D55" s="13" t="inlineStr">
        <is>
          <t>194LB</t>
        </is>
      </c>
      <c r="E55" s="14" t="inlineStr">
        <is>
          <t>Interest — Infra Debt Fund</t>
        </is>
      </c>
      <c r="F55" s="15" t="inlineStr">
        <is>
          <t>Any NR</t>
        </is>
      </c>
      <c r="G55" s="16" t="n">
        <v>0</v>
      </c>
      <c r="H55" s="14" t="n">
        <v>5</v>
      </c>
      <c r="I55" s="14" t="inlineStr">
        <is>
          <t>—</t>
        </is>
      </c>
      <c r="J55" s="22" t="inlineStr">
        <is>
          <t>per_payment</t>
        </is>
      </c>
      <c r="K55" s="23" t="n">
        <v>0</v>
      </c>
      <c r="L55" s="23" t="n">
        <v>0</v>
      </c>
    </row>
    <row r="56" ht="25.5" customHeight="1" s="25">
      <c r="B56" s="17" t="inlineStr">
        <is>
          <t>NR</t>
        </is>
      </c>
      <c r="C56" s="18" t="inlineStr">
        <is>
          <t>NR · 194LBA — Business trust interest</t>
        </is>
      </c>
      <c r="D56" s="17" t="inlineStr">
        <is>
          <t>194LBA</t>
        </is>
      </c>
      <c r="E56" s="18" t="inlineStr">
        <is>
          <t>Business trust — interest</t>
        </is>
      </c>
      <c r="F56" s="19" t="inlineStr">
        <is>
          <t>Any NR</t>
        </is>
      </c>
      <c r="G56" s="20" t="n">
        <v>0</v>
      </c>
      <c r="H56" s="18" t="n">
        <v>5</v>
      </c>
      <c r="I56" s="18" t="inlineStr">
        <is>
          <t>REIT/InvIT</t>
        </is>
      </c>
      <c r="J56" s="22" t="inlineStr">
        <is>
          <t>per_payment</t>
        </is>
      </c>
      <c r="K56" s="23" t="n">
        <v>0</v>
      </c>
      <c r="L56" s="23" t="n">
        <v>0</v>
      </c>
    </row>
    <row r="57" ht="25.5" customHeight="1" s="25">
      <c r="B57" s="13" t="inlineStr">
        <is>
          <t>NR</t>
        </is>
      </c>
      <c r="C57" s="14" t="inlineStr">
        <is>
          <t>NR · 194LBA — Business trust dividend</t>
        </is>
      </c>
      <c r="D57" s="13" t="inlineStr">
        <is>
          <t>194LBA</t>
        </is>
      </c>
      <c r="E57" s="14" t="inlineStr">
        <is>
          <t>Business trust — dividend</t>
        </is>
      </c>
      <c r="F57" s="15" t="inlineStr">
        <is>
          <t>Any NR</t>
        </is>
      </c>
      <c r="G57" s="16" t="n">
        <v>0</v>
      </c>
      <c r="H57" s="14" t="n">
        <v>10</v>
      </c>
      <c r="I57" s="14" t="inlineStr">
        <is>
          <t>REIT/InvIT</t>
        </is>
      </c>
      <c r="J57" s="22" t="inlineStr">
        <is>
          <t>per_payment</t>
        </is>
      </c>
      <c r="K57" s="23" t="n">
        <v>0</v>
      </c>
      <c r="L57" s="23" t="n">
        <v>0</v>
      </c>
    </row>
    <row r="58">
      <c r="B58" s="17" t="inlineStr">
        <is>
          <t>NR</t>
        </is>
      </c>
      <c r="C58" s="18" t="inlineStr">
        <is>
          <t>NR · 194LC — ECB / Long-term bond interest</t>
        </is>
      </c>
      <c r="D58" s="17" t="inlineStr">
        <is>
          <t>194LC</t>
        </is>
      </c>
      <c r="E58" s="18" t="inlineStr">
        <is>
          <t>ECB / long-term bond</t>
        </is>
      </c>
      <c r="F58" s="19" t="inlineStr">
        <is>
          <t>Any NR</t>
        </is>
      </c>
      <c r="G58" s="20" t="n">
        <v>0</v>
      </c>
      <c r="H58" s="18" t="n">
        <v>5</v>
      </c>
      <c r="I58" s="18" t="inlineStr">
        <is>
          <t>5% / 9% based on issue</t>
        </is>
      </c>
      <c r="J58" s="22" t="inlineStr">
        <is>
          <t>per_payment</t>
        </is>
      </c>
      <c r="K58" s="23" t="n">
        <v>0</v>
      </c>
      <c r="L58" s="23" t="n">
        <v>0</v>
      </c>
    </row>
    <row r="59" ht="18" customHeight="1" s="25">
      <c r="A59" s="43" t="n"/>
      <c r="B59" s="44" t="n"/>
      <c r="C59" s="44" t="n"/>
      <c r="D59" s="44" t="n"/>
      <c r="E59" s="44" t="n"/>
      <c r="F59" s="44" t="n"/>
      <c r="G59" s="44" t="n"/>
      <c r="H59" s="44" t="n"/>
      <c r="I59" s="43" t="n"/>
      <c r="J59" s="22" t="inlineStr">
        <is>
          <t>per_payment</t>
        </is>
      </c>
      <c r="K59" s="23" t="n">
        <v>0</v>
      </c>
      <c r="L59" s="23" t="n">
        <v>0</v>
      </c>
    </row>
    <row r="60"/>
    <row r="61">
      <c r="A61" s="30" t="inlineStr">
        <is>
          <t>Calc Guru  |  Prepared by CA Tirumalesh Malla  |  calcguru.in    —    For indicative estimation only. Verify before filing or transacting.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BBC"/>
  <mergeCells count="5">
    <mergeCell ref="A59:I59"/>
    <mergeCell ref="A2:I2"/>
    <mergeCell ref="A1:I1"/>
    <mergeCell ref="A3:I3"/>
    <mergeCell ref="A4:I4"/>
  </mergeCells>
  <pageMargins left="0.75" right="0.75" top="1" bottom="1" header="0.511811023622047" footer="0.511811023622047"/>
  <pageSetup orientation="portrait" paperSize="9" horizontalDpi="300" verticalDpi="30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2026-04-20T07:21:00Z</dcterms:created>
  <dcterms:modified xmlns:dcterms="http://purl.org/dc/terms/" xmlns:xsi="http://www.w3.org/2001/XMLSchema-instance" xsi:type="dcterms:W3CDTF">2026-04-27T06:10:14Z</dcterms:modified>
  <cp:lastModifiedBy>Tirumalesh Malla</cp:lastModifiedBy>
  <cp:revision>0</cp:revision>
</cp:coreProperties>
</file>