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 lowestEdited="4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Cover" sheetId="1" state="visible" r:id="rId3"/>
    <sheet name="Calculator" sheetId="2" state="visible" r:id="rId4"/>
    <sheet name="Slabs Reference" sheetId="3" state="visible" r:id="rId5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<sst xmlns="http://schemas.openxmlformats.org/spreadsheetml/2006/main" count="132" uniqueCount="123">
  <si>
    <t xml:space="preserve">CALC GURU  |  calcguru.in</t>
  </si>
  <si>
    <t xml:space="preserve">Income Tax Comparison — Old vs New Regime</t>
  </si>
  <si>
    <t xml:space="preserve">Prepared by CA Tirumalesh Malla  |  https://calcguru.in</t>
  </si>
  <si>
    <t xml:space="preserve">Covers FY 2025-26 (AY 2026-27) and FY 2026-27 (AY 2027-28)</t>
  </si>
  <si>
    <t xml:space="preserve">About this utility</t>
  </si>
  <si>
    <t xml:space="preserve">A side-by-side comparison of Old Regime vs New Regime (post Budget 2025). Pick the Financial Year, Age Category, and enter your income and deductions on the Calculator sheet — the workbook computes tax under both regimes and recommends which one saves you more. All Section 10 exemptions, Section 16 deductions and Chapter VI-A deductions are treated correctly — only those permitted under the respective regime are applied.</t>
  </si>
  <si>
    <t xml:space="preserve">Key points</t>
  </si>
  <si>
    <t xml:space="preserve">•  Both FY 2025-26 and FY 2026-27 use the Budget 2025 New Regime slabs (0 / 5 / 10 / 15 / 20 / 25 / 30 %).</t>
  </si>
  <si>
    <t xml:space="preserve">•  Old Regime basic exemption changes with age — dropdown auto-picks ₹2.5L / ₹3L / ₹5L.</t>
  </si>
  <si>
    <t xml:space="preserve">•  Rebate u/s 87A: ₹12,500 Old (income ≤ ₹5L) | ₹60,000 New (income ≤ ₹12L).</t>
  </si>
  <si>
    <t xml:space="preserve">•  Standard Deduction: ₹50,000 Old | ₹75,000 New.</t>
  </si>
  <si>
    <t xml:space="preserve">•  Professional Tax u/s 16(iii) and Sec 10 exemptions (HRA, LTA, etc.) — allowed only in Old Regime.</t>
  </si>
  <si>
    <t xml:space="preserve">•  Health &amp; Education Cess @ 4% on tax + surcharge.</t>
  </si>
  <si>
    <t xml:space="preserve">•  Surcharge — New Regime capped at 25% (vs 37% under Old).</t>
  </si>
  <si>
    <t xml:space="preserve">Disclaimer</t>
  </si>
  <si>
    <t xml:space="preserve">Indicative model. Special rates (capital gains u/s 111A/112A/112, lottery u/s 115BB, crypto u/s 115BBH, presumptive income), AMT / MAT, marginal relief on surcharge, and marginal relief at ₹12L for New Regime are not mechanised. Verify with your tax advisor before filing ITR.</t>
  </si>
  <si>
    <t xml:space="preserve">Calc Guru  |  Prepared by CA Tirumalesh Malla  |  calcguru.in    —    For indicative estimation only. Verify before filing or transacting.</t>
  </si>
  <si>
    <t xml:space="preserve">Income Tax Calculator — Old vs New Regime</t>
  </si>
  <si>
    <t xml:space="preserve">Yellow cells are editable; dropdowns show a ▾ arrow on click</t>
  </si>
  <si>
    <t xml:space="preserve">Filing Details</t>
  </si>
  <si>
    <t xml:space="preserve">Financial Year</t>
  </si>
  <si>
    <t xml:space="preserve">FY 2025-26</t>
  </si>
  <si>
    <t xml:space="preserve">Assessment Year</t>
  </si>
  <si>
    <t xml:space="preserve">ITR Due Date (non-audit)</t>
  </si>
  <si>
    <t xml:space="preserve">Age Category</t>
  </si>
  <si>
    <t xml:space="preserve">Below 60</t>
  </si>
  <si>
    <t xml:space="preserve">Basic Exemption (Old Regime, age-based)</t>
  </si>
  <si>
    <t xml:space="preserve">Income</t>
  </si>
  <si>
    <t xml:space="preserve">Gross Salary (incl. allowances, perquisites)</t>
  </si>
  <si>
    <t xml:space="preserve">Other Income (FD interest, dividend, rent etc.)</t>
  </si>
  <si>
    <t xml:space="preserve">Total Gross Income</t>
  </si>
  <si>
    <t xml:space="preserve">Section 10 Exemptions  (Old Regime only)</t>
  </si>
  <si>
    <t xml:space="preserve">HRA Exemption u/s 10(13A)</t>
  </si>
  <si>
    <t xml:space="preserve">Other Sec 10 (LTA, Conveyance, Children Edu., Uniform etc.)</t>
  </si>
  <si>
    <t xml:space="preserve">Total Sec 10 Exemptions</t>
  </si>
  <si>
    <t xml:space="preserve">Section 16 Deductions from Salary</t>
  </si>
  <si>
    <t xml:space="preserve">Standard Deduction u/s 16(ia)  (auto ₹50k Old / ₹75k New)</t>
  </si>
  <si>
    <t xml:space="preserve">Auto-applied per regime</t>
  </si>
  <si>
    <t xml:space="preserve">Professional Tax u/s 16(iii)  (Old Regime only)</t>
  </si>
  <si>
    <t xml:space="preserve">Chapter VI-A Deductions  (Old Regime unless noted)</t>
  </si>
  <si>
    <t xml:space="preserve">80C — PF, PPF, ELSS, LIC etc. (max ₹1.5L)</t>
  </si>
  <si>
    <t xml:space="preserve">80CCD(1B) — Additional NPS (max ₹50K)</t>
  </si>
  <si>
    <t xml:space="preserve">80D — Health Insurance Premium</t>
  </si>
  <si>
    <t xml:space="preserve">80CCD(2) — Employer NPS Contribution  (Both Regimes)</t>
  </si>
  <si>
    <t xml:space="preserve">24(b) — Home Loan Interest SOP (max ₹2L, Old only)</t>
  </si>
  <si>
    <t xml:space="preserve">Other Deductions (80E, 80G, 80TTA/TTB etc.)</t>
  </si>
  <si>
    <t xml:space="preserve">Tax Computation — Old vs New Regime</t>
  </si>
  <si>
    <t xml:space="preserve">Particulars</t>
  </si>
  <si>
    <t xml:space="preserve">Old Regime (₹)</t>
  </si>
  <si>
    <t xml:space="preserve">New Regime (₹)</t>
  </si>
  <si>
    <t xml:space="preserve">Gross Income</t>
  </si>
  <si>
    <t xml:space="preserve">Less: Sec 10 Exemptions (Old only)</t>
  </si>
  <si>
    <t xml:space="preserve">Less: Standard Deduction u/s 16(ia)</t>
  </si>
  <si>
    <t xml:space="preserve">Less: Professional Tax u/s 16(iii) (Old only)</t>
  </si>
  <si>
    <t xml:space="preserve">Net Salary / Income</t>
  </si>
  <si>
    <t xml:space="preserve">Less: 80C (max ₹1.5L)</t>
  </si>
  <si>
    <t xml:space="preserve">Less: 80CCD(1B) (max ₹50K)</t>
  </si>
  <si>
    <t xml:space="preserve">Less: 80D — Health Insurance</t>
  </si>
  <si>
    <t xml:space="preserve">Less: 80CCD(2) — Employer NPS (both regimes)</t>
  </si>
  <si>
    <t xml:space="preserve">Less: 24(b) Home Loan Interest SOP (max ₹2L, Old only)</t>
  </si>
  <si>
    <t xml:space="preserve">Less: Other Chapter VI-A</t>
  </si>
  <si>
    <t xml:space="preserve">TAXABLE INCOME</t>
  </si>
  <si>
    <t xml:space="preserve">Tax on Taxable Income (slab rates)</t>
  </si>
  <si>
    <t xml:space="preserve">Less: Rebate u/s 87A</t>
  </si>
  <si>
    <t xml:space="preserve">Tax after Rebate</t>
  </si>
  <si>
    <t xml:space="preserve">Surcharge</t>
  </si>
  <si>
    <t xml:space="preserve">Add: Health &amp; Education Cess @ 4%</t>
  </si>
  <si>
    <t xml:space="preserve">TOTAL TAX PAYABLE</t>
  </si>
  <si>
    <t xml:space="preserve">Effective Tax Rate (on Gross Income)</t>
  </si>
  <si>
    <t xml:space="preserve">Saving vs other regime (+ = better)</t>
  </si>
  <si>
    <t xml:space="preserve">Recommendation</t>
  </si>
  <si>
    <t xml:space="preserve">Slab Rates — FY 2025-26 &amp; FY 2026-27</t>
  </si>
  <si>
    <t xml:space="preserve">Budget 2025 — same New Regime slabs for both FYs</t>
  </si>
  <si>
    <t xml:space="preserve">Rebate, Std Ded &amp; Surcharge</t>
  </si>
  <si>
    <t xml:space="preserve">Basic Exemption (₹)</t>
  </si>
  <si>
    <t xml:space="preserve">Above Exemption Rates</t>
  </si>
  <si>
    <t xml:space="preserve">Item</t>
  </si>
  <si>
    <t xml:space="preserve">Old  |  New</t>
  </si>
  <si>
    <t xml:space="preserve">5% to 5L | 20% to 10L | 30% above</t>
  </si>
  <si>
    <t xml:space="preserve">Standard Deduction</t>
  </si>
  <si>
    <t xml:space="preserve">₹50,000 | ₹75,000</t>
  </si>
  <si>
    <t xml:space="preserve">Senior (60-79)</t>
  </si>
  <si>
    <t xml:space="preserve">Rebate 87A income cap</t>
  </si>
  <si>
    <t xml:space="preserve">₹5L Old | ₹12L New</t>
  </si>
  <si>
    <t xml:space="preserve">Super Senior (80+)</t>
  </si>
  <si>
    <t xml:space="preserve">20% to 10L | 30% above</t>
  </si>
  <si>
    <t xml:space="preserve">Rebate 87A max amount</t>
  </si>
  <si>
    <t xml:space="preserve">₹12,500 Old | ₹60,000 New</t>
  </si>
  <si>
    <t xml:space="preserve">Cess (H&amp;E)</t>
  </si>
  <si>
    <t xml:space="preserve">4% both</t>
  </si>
  <si>
    <t xml:space="preserve">New Regime — FY 2025-26 &amp; FY 2026-27 (Budget 2025)</t>
  </si>
  <si>
    <t xml:space="preserve">Surcharge 10% band</t>
  </si>
  <si>
    <t xml:space="preserve">50L – 1Cr</t>
  </si>
  <si>
    <t xml:space="preserve">Income Slab (₹)</t>
  </si>
  <si>
    <t xml:space="preserve">Rate</t>
  </si>
  <si>
    <t xml:space="preserve">Cumulative Tax (₹)</t>
  </si>
  <si>
    <t xml:space="preserve">Surcharge 15% band</t>
  </si>
  <si>
    <t xml:space="preserve">1Cr – 2Cr</t>
  </si>
  <si>
    <t xml:space="preserve">Up to 4,00,000</t>
  </si>
  <si>
    <t xml:space="preserve">Nil</t>
  </si>
  <si>
    <t xml:space="preserve">—</t>
  </si>
  <si>
    <t xml:space="preserve">Surcharge 25% band</t>
  </si>
  <si>
    <t xml:space="preserve">2Cr – 5Cr (Old); above 2Cr (New, capped)</t>
  </si>
  <si>
    <t xml:space="preserve">4,00,001 – 8,00,000</t>
  </si>
  <si>
    <t xml:space="preserve">5%</t>
  </si>
  <si>
    <t xml:space="preserve">₹20,000 at 8L</t>
  </si>
  <si>
    <t xml:space="preserve">Surcharge 37% band</t>
  </si>
  <si>
    <t xml:space="preserve">Above 5Cr (Old) | — (New capped 25%)</t>
  </si>
  <si>
    <t xml:space="preserve">8,00,001 – 12,00,000</t>
  </si>
  <si>
    <t xml:space="preserve">10%</t>
  </si>
  <si>
    <t xml:space="preserve">₹60,000 at 12L</t>
  </si>
  <si>
    <t xml:space="preserve">12,00,001 – 16,00,000</t>
  </si>
  <si>
    <t xml:space="preserve">15%</t>
  </si>
  <si>
    <t xml:space="preserve">₹1,20,000 at 16L</t>
  </si>
  <si>
    <t xml:space="preserve">16,00,001 – 20,00,000</t>
  </si>
  <si>
    <t xml:space="preserve">20%</t>
  </si>
  <si>
    <t xml:space="preserve">₹2,00,000 at 20L</t>
  </si>
  <si>
    <t xml:space="preserve">20,00,001 – 24,00,000</t>
  </si>
  <si>
    <t xml:space="preserve">25%</t>
  </si>
  <si>
    <t xml:space="preserve">₹3,00,000 at 24L</t>
  </si>
  <si>
    <t xml:space="preserve">Above 24,00,000</t>
  </si>
  <si>
    <t xml:space="preserve">30%</t>
  </si>
  <si>
    <t xml:space="preserve">+30% on excess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</si>
</sst>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\₹#,##0"/>
    <numFmt numFmtId="166" formatCode="0.00%"/>
    <numFmt numFmtId="167" formatCode="&quot;+₹&quot;#,##0;&quot;-₹&quot;#,##0;\-"/>
  </numFmts>
  <fonts count="18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4"/>
      <color rgb="FFFFFFFF"/>
      <name val="Calibri"/>
      <family val="0"/>
      <charset val="1"/>
    </font>
    <font>
      <b val="true"/>
      <sz val="16"/>
      <color rgb="FF1E3A8A"/>
      <name val="Calibri"/>
      <family val="0"/>
      <charset val="1"/>
    </font>
    <font>
      <i val="true"/>
      <sz val="10"/>
      <color rgb="FF64748B"/>
      <name val="Calibri"/>
      <family val="0"/>
      <charset val="1"/>
    </font>
    <font>
      <i val="true"/>
      <sz val="10"/>
      <color rgb="FFF97316"/>
      <name val="Calibri"/>
      <family val="0"/>
      <charset val="1"/>
    </font>
    <font>
      <b val="true"/>
      <sz val="13"/>
      <color rgb="FF1E3A8A"/>
      <name val="Calibri"/>
      <family val="0"/>
      <charset val="1"/>
    </font>
    <font>
      <sz val="11"/>
      <name val="Calibri"/>
      <family val="0"/>
      <charset val="1"/>
    </font>
    <font>
      <b val="true"/>
      <sz val="12"/>
      <color rgb="FFFFFFFF"/>
      <name val="Calibri"/>
      <family val="0"/>
      <charset val="1"/>
    </font>
    <font>
      <i val="true"/>
      <sz val="9"/>
      <color rgb="FF64748B"/>
      <name val="Calibri"/>
      <family val="0"/>
      <charset val="1"/>
    </font>
    <font>
      <b val="true"/>
      <sz val="11"/>
      <color rgb="FF000000"/>
      <name val="Calibri"/>
      <family val="0"/>
      <charset val="1"/>
    </font>
    <font>
      <b val="true"/>
      <sz val="11"/>
      <color rgb="FF0000FF"/>
      <name val="Calibri"/>
      <family val="0"/>
      <charset val="1"/>
    </font>
    <font>
      <sz val="11"/>
      <color rgb="FF000000"/>
      <name val="Calibri"/>
      <family val="0"/>
      <charset val="1"/>
    </font>
    <font>
      <b val="true"/>
      <sz val="11"/>
      <color rgb="FFFFFFFF"/>
      <name val="Calibri"/>
      <family val="0"/>
      <charset val="1"/>
    </font>
    <font>
      <b val="true"/>
      <sz val="12"/>
      <color rgb="FF1E3A8A"/>
      <name val="Calibri"/>
      <family val="0"/>
      <charset val="1"/>
    </font>
    <font>
      <sz val="10"/>
      <name val="Calibri"/>
      <family val="0"/>
      <charset val="1"/>
    </font>
  </fonts>
  <fills count="9">
    <fill>
      <patternFill patternType="none"/>
    </fill>
    <fill>
      <patternFill patternType="gray125"/>
    </fill>
    <fill>
      <patternFill patternType="solid">
        <fgColor rgb="FF1E3A8A"/>
        <bgColor rgb="FF003366"/>
      </patternFill>
    </fill>
    <fill>
      <patternFill patternType="solid">
        <fgColor rgb="FFE0E7FF"/>
        <bgColor rgb="FFE2E8F0"/>
      </patternFill>
    </fill>
    <fill>
      <patternFill patternType="solid">
        <fgColor rgb="FFF97316"/>
        <bgColor rgb="FFFF9900"/>
      </patternFill>
    </fill>
    <fill>
      <patternFill patternType="solid">
        <fgColor rgb="FFE2E8F0"/>
        <bgColor rgb="FFE0E7FF"/>
      </patternFill>
    </fill>
    <fill>
      <patternFill patternType="solid">
        <fgColor rgb="FFFFF4C2"/>
        <bgColor rgb="FFF8FAFC"/>
      </patternFill>
    </fill>
    <fill>
      <patternFill patternType="solid">
        <fgColor rgb="FFF8FAFC"/>
        <bgColor rgb="FFFFFFFF"/>
      </patternFill>
    </fill>
    <fill>
      <patternFill patternType="solid">
        <fgColor rgb="FFDCFCE7"/>
        <bgColor rgb="FFE2E8F0"/>
      </patternFill>
    </fill>
  </fills>
  <borders count="3">
    <border diagonalUp="false" diagonalDown="false">
      <left/>
      <right/>
      <top/>
      <bottom/>
      <diagonal/>
    </border>
    <border diagonalUp="false" diagonalDown="false">
      <left style="thin">
        <color rgb="FFE2E8F0"/>
      </left>
      <right style="thin">
        <color rgb="FFE2E8F0"/>
      </right>
      <top style="thin">
        <color rgb="FFE2E8F0"/>
      </top>
      <bottom style="thin">
        <color rgb="FFE2E8F0"/>
      </bottom>
      <diagonal/>
    </border>
    <border diagonalUp="false" diagonalDown="false">
      <left style="thin">
        <color rgb="FFE2E8F0"/>
      </left>
      <right/>
      <top style="thin">
        <color rgb="FFE2E8F0"/>
      </top>
      <bottom style="thin">
        <color rgb="FFE2E8F0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3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7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8" fillId="3" borderId="0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9" fillId="0" borderId="0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9" fillId="0" borderId="0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0" fillId="4" borderId="0" xfId="0" applyFont="true" applyBorder="true" applyAlignment="true" applyProtection="false">
      <alignment horizontal="left" vertical="center" textRotation="0" wrapText="false" indent="1" shrinkToFit="false"/>
      <protection locked="true" hidden="false"/>
    </xf>
    <xf numFmtId="164" fontId="6" fillId="0" borderId="0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11" fillId="5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0" fillId="2" borderId="0" xfId="0" applyFont="true" applyBorder="true" applyAlignment="true" applyProtection="false">
      <alignment horizontal="left" vertical="center" textRotation="0" wrapText="false" indent="1" shrinkToFit="false"/>
      <protection locked="true" hidden="false"/>
    </xf>
    <xf numFmtId="164" fontId="12" fillId="0" borderId="1" xfId="0" applyFont="true" applyBorder="true" applyAlignment="true" applyProtection="false">
      <alignment horizontal="left" vertical="center" textRotation="0" wrapText="false" indent="1" shrinkToFit="false"/>
      <protection locked="true" hidden="false"/>
    </xf>
    <xf numFmtId="164" fontId="13" fillId="6" borderId="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14" fillId="7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14" fillId="7" borderId="1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5" fontId="13" fillId="6" borderId="1" xfId="0" applyFont="true" applyBorder="true" applyAlignment="true" applyProtection="true">
      <alignment horizontal="right" vertical="center" textRotation="0" wrapText="false" indent="0" shrinkToFit="false"/>
      <protection locked="false" hidden="false"/>
    </xf>
    <xf numFmtId="164" fontId="15" fillId="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16" fillId="8" borderId="1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6" fontId="14" fillId="7" borderId="1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7" fontId="16" fillId="8" borderId="1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4" fillId="4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9" fillId="7" borderId="1" xfId="0" applyFont="true" applyBorder="true" applyAlignment="true" applyProtection="false">
      <alignment horizontal="left" vertical="center" textRotation="0" wrapText="false" indent="1" shrinkToFit="false"/>
      <protection locked="true" hidden="false"/>
    </xf>
    <xf numFmtId="165" fontId="9" fillId="7" borderId="1" xfId="0" applyFont="true" applyBorder="true" applyAlignment="true" applyProtection="false">
      <alignment horizontal="right" vertical="center" textRotation="0" wrapText="false" indent="1" shrinkToFit="false"/>
      <protection locked="true" hidden="false"/>
    </xf>
    <xf numFmtId="164" fontId="17" fillId="7" borderId="1" xfId="0" applyFont="true" applyBorder="true" applyAlignment="true" applyProtection="false">
      <alignment horizontal="left" vertical="center" textRotation="0" wrapText="true" indent="1" shrinkToFit="false"/>
      <protection locked="true" hidden="false"/>
    </xf>
    <xf numFmtId="164" fontId="9" fillId="0" borderId="1" xfId="0" applyFont="true" applyBorder="true" applyAlignment="true" applyProtection="false">
      <alignment horizontal="left" vertical="center" textRotation="0" wrapText="false" indent="1" shrinkToFit="false"/>
      <protection locked="true" hidden="false"/>
    </xf>
    <xf numFmtId="165" fontId="9" fillId="0" borderId="1" xfId="0" applyFont="true" applyBorder="true" applyAlignment="true" applyProtection="false">
      <alignment horizontal="right" vertical="center" textRotation="0" wrapText="false" indent="1" shrinkToFit="false"/>
      <protection locked="true" hidden="false"/>
    </xf>
    <xf numFmtId="164" fontId="17" fillId="0" borderId="1" xfId="0" applyFont="true" applyBorder="true" applyAlignment="true" applyProtection="false">
      <alignment horizontal="left" vertical="center" textRotation="0" wrapText="true" indent="1" shrinkToFit="false"/>
      <protection locked="true" hidden="false"/>
    </xf>
    <xf numFmtId="164" fontId="9" fillId="7" borderId="1" xfId="0" applyFont="true" applyBorder="true" applyAlignment="true" applyProtection="false">
      <alignment horizontal="center" vertical="center" textRotation="0" wrapText="false" indent="1" shrinkToFit="false"/>
      <protection locked="true" hidden="false"/>
    </xf>
    <xf numFmtId="164" fontId="9" fillId="0" borderId="1" xfId="0" applyFont="true" applyBorder="true" applyAlignment="true" applyProtection="false">
      <alignment horizontal="center" vertical="center" textRotation="0" wrapText="false" indent="1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4C2"/>
      <rgbColor rgb="FFDCFCE7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E0E7FF"/>
      <rgbColor rgb="FFE2E8F0"/>
      <rgbColor rgb="FFF8FAF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97316"/>
      <rgbColor rgb="FF64748B"/>
      <rgbColor rgb="FF969696"/>
      <rgbColor rgb="FF003366"/>
      <rgbColor rgb="FF339966"/>
      <rgbColor rgb="FF003300"/>
      <rgbColor rgb="FF333300"/>
      <rgbColor rgb="FF993300"/>
      <rgbColor rgb="FF993366"/>
      <rgbColor rgb="FF1E3A8A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H28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0" width="5"/>
    <col collapsed="false" customWidth="true" hidden="false" outlineLevel="0" max="6" min="2" style="0" width="28"/>
    <col collapsed="false" customWidth="true" hidden="false" outlineLevel="0" max="7" min="7" style="0" width="5"/>
  </cols>
  <sheetData>
    <row r="1" customFormat="false" ht="25.5" hidden="false" customHeight="true" outlineLevel="0" collapsed="false">
      <c r="A1" s="1" t="s">
        <v>0</v>
      </c>
      <c r="B1" s="1"/>
      <c r="C1" s="1"/>
      <c r="D1" s="1"/>
      <c r="E1" s="1"/>
      <c r="F1" s="1"/>
      <c r="G1" s="1"/>
      <c r="H1" s="1"/>
    </row>
    <row r="2" customFormat="false" ht="24" hidden="false" customHeight="true" outlineLevel="0" collapsed="false">
      <c r="A2" s="2" t="s">
        <v>1</v>
      </c>
      <c r="B2" s="2"/>
      <c r="C2" s="2"/>
      <c r="D2" s="2"/>
      <c r="E2" s="2"/>
      <c r="F2" s="2"/>
      <c r="G2" s="2"/>
      <c r="H2" s="2"/>
    </row>
    <row r="3" customFormat="false" ht="18" hidden="false" customHeight="true" outlineLevel="0" collapsed="false">
      <c r="A3" s="3" t="s">
        <v>2</v>
      </c>
      <c r="B3" s="3"/>
      <c r="C3" s="3"/>
      <c r="D3" s="3"/>
      <c r="E3" s="3"/>
      <c r="F3" s="3"/>
      <c r="G3" s="3"/>
      <c r="H3" s="3"/>
    </row>
    <row r="4" customFormat="false" ht="15.75" hidden="false" customHeight="true" outlineLevel="0" collapsed="false">
      <c r="A4" s="4" t="s">
        <v>3</v>
      </c>
      <c r="B4" s="4"/>
      <c r="C4" s="4"/>
      <c r="D4" s="4"/>
      <c r="E4" s="4"/>
      <c r="F4" s="4"/>
      <c r="G4" s="4"/>
      <c r="H4" s="4"/>
    </row>
    <row r="6" customFormat="false" ht="16.15" hidden="false" customHeight="true" outlineLevel="0" collapsed="false">
      <c r="B6" s="5" t="s">
        <v>4</v>
      </c>
      <c r="C6" s="5"/>
      <c r="D6" s="5"/>
      <c r="E6" s="5"/>
      <c r="F6" s="5"/>
    </row>
    <row r="7" customFormat="false" ht="15" hidden="false" customHeight="true" outlineLevel="0" collapsed="false">
      <c r="B7" s="6" t="s">
        <v>5</v>
      </c>
      <c r="C7" s="6"/>
      <c r="D7" s="6"/>
      <c r="E7" s="6"/>
      <c r="F7" s="6"/>
    </row>
    <row r="8" customFormat="false" ht="15" hidden="false" customHeight="false" outlineLevel="0" collapsed="false">
      <c r="B8" s="6"/>
      <c r="C8" s="6"/>
      <c r="D8" s="6"/>
      <c r="E8" s="6"/>
      <c r="F8" s="6"/>
    </row>
    <row r="9" customFormat="false" ht="15" hidden="false" customHeight="false" outlineLevel="0" collapsed="false">
      <c r="B9" s="6"/>
      <c r="C9" s="6"/>
      <c r="D9" s="6"/>
      <c r="E9" s="6"/>
      <c r="F9" s="6"/>
    </row>
    <row r="10" customFormat="false" ht="15" hidden="false" customHeight="false" outlineLevel="0" collapsed="false">
      <c r="B10" s="6"/>
      <c r="C10" s="6"/>
      <c r="D10" s="6"/>
      <c r="E10" s="6"/>
      <c r="F10" s="6"/>
    </row>
    <row r="11" customFormat="false" ht="15" hidden="false" customHeight="false" outlineLevel="0" collapsed="false">
      <c r="B11" s="6"/>
      <c r="C11" s="6"/>
      <c r="D11" s="6"/>
      <c r="E11" s="6"/>
      <c r="F11" s="6"/>
    </row>
    <row r="13" customFormat="false" ht="16.15" hidden="false" customHeight="true" outlineLevel="0" collapsed="false">
      <c r="B13" s="5" t="s">
        <v>6</v>
      </c>
      <c r="C13" s="5"/>
      <c r="D13" s="5"/>
      <c r="E13" s="5"/>
      <c r="F13" s="5"/>
    </row>
    <row r="14" customFormat="false" ht="15" hidden="false" customHeight="true" outlineLevel="0" collapsed="false">
      <c r="B14" s="7" t="s">
        <v>7</v>
      </c>
      <c r="C14" s="7"/>
      <c r="D14" s="7"/>
      <c r="E14" s="7"/>
      <c r="F14" s="7"/>
    </row>
    <row r="15" customFormat="false" ht="15" hidden="false" customHeight="true" outlineLevel="0" collapsed="false">
      <c r="B15" s="7" t="s">
        <v>8</v>
      </c>
      <c r="C15" s="7"/>
      <c r="D15" s="7"/>
      <c r="E15" s="7"/>
      <c r="F15" s="7"/>
    </row>
    <row r="16" customFormat="false" ht="15" hidden="false" customHeight="true" outlineLevel="0" collapsed="false">
      <c r="B16" s="7" t="s">
        <v>9</v>
      </c>
      <c r="C16" s="7"/>
      <c r="D16" s="7"/>
      <c r="E16" s="7"/>
      <c r="F16" s="7"/>
    </row>
    <row r="17" customFormat="false" ht="15" hidden="false" customHeight="true" outlineLevel="0" collapsed="false">
      <c r="B17" s="7" t="s">
        <v>10</v>
      </c>
      <c r="C17" s="7"/>
      <c r="D17" s="7"/>
      <c r="E17" s="7"/>
      <c r="F17" s="7"/>
    </row>
    <row r="18" customFormat="false" ht="15" hidden="false" customHeight="true" outlineLevel="0" collapsed="false">
      <c r="B18" s="7" t="s">
        <v>11</v>
      </c>
      <c r="C18" s="7"/>
      <c r="D18" s="7"/>
      <c r="E18" s="7"/>
      <c r="F18" s="7"/>
    </row>
    <row r="19" customFormat="false" ht="15" hidden="false" customHeight="true" outlineLevel="0" collapsed="false">
      <c r="B19" s="7" t="s">
        <v>12</v>
      </c>
      <c r="C19" s="7"/>
      <c r="D19" s="7"/>
      <c r="E19" s="7"/>
      <c r="F19" s="7"/>
    </row>
    <row r="20" customFormat="false" ht="15" hidden="false" customHeight="true" outlineLevel="0" collapsed="false">
      <c r="B20" s="7" t="s">
        <v>13</v>
      </c>
      <c r="C20" s="7"/>
      <c r="D20" s="7"/>
      <c r="E20" s="7"/>
      <c r="F20" s="7"/>
    </row>
    <row r="22" customFormat="false" ht="21.75" hidden="false" customHeight="true" outlineLevel="0" collapsed="false">
      <c r="A22" s="8" t="s">
        <v>14</v>
      </c>
      <c r="B22" s="8"/>
      <c r="C22" s="8"/>
      <c r="D22" s="8"/>
      <c r="E22" s="8"/>
      <c r="F22" s="8"/>
    </row>
    <row r="23" customFormat="false" ht="15" hidden="false" customHeight="true" outlineLevel="0" collapsed="false">
      <c r="B23" s="9" t="s">
        <v>15</v>
      </c>
      <c r="C23" s="9"/>
      <c r="D23" s="9"/>
      <c r="E23" s="9"/>
      <c r="F23" s="9"/>
    </row>
    <row r="24" customFormat="false" ht="15" hidden="false" customHeight="false" outlineLevel="0" collapsed="false">
      <c r="B24" s="9"/>
      <c r="C24" s="9"/>
      <c r="D24" s="9"/>
      <c r="E24" s="9"/>
      <c r="F24" s="9"/>
    </row>
    <row r="25" customFormat="false" ht="15" hidden="false" customHeight="false" outlineLevel="0" collapsed="false">
      <c r="B25" s="9"/>
      <c r="C25" s="9"/>
      <c r="D25" s="9"/>
      <c r="E25" s="9"/>
      <c r="F25" s="9"/>
    </row>
    <row r="28" customFormat="false" ht="18" hidden="false" customHeight="true" outlineLevel="0" collapsed="false">
      <c r="A28" s="10" t="s">
        <v>16</v>
      </c>
      <c r="B28" s="10"/>
      <c r="C28" s="10"/>
      <c r="D28" s="10"/>
      <c r="E28" s="10"/>
      <c r="F28" s="10"/>
    </row>
  </sheetData>
  <sheetProtection sheet="true" password="bbbc" objects="true" scenarios="true"/>
  <mergeCells count="17">
    <mergeCell ref="A1:H1"/>
    <mergeCell ref="A2:H2"/>
    <mergeCell ref="A3:H3"/>
    <mergeCell ref="A4:H4"/>
    <mergeCell ref="B6:F6"/>
    <mergeCell ref="B7:F11"/>
    <mergeCell ref="B13:F13"/>
    <mergeCell ref="B14:F14"/>
    <mergeCell ref="B15:F15"/>
    <mergeCell ref="B16:F16"/>
    <mergeCell ref="B17:F17"/>
    <mergeCell ref="B18:F18"/>
    <mergeCell ref="B19:F19"/>
    <mergeCell ref="B20:F20"/>
    <mergeCell ref="A22:F22"/>
    <mergeCell ref="B23:F25"/>
    <mergeCell ref="A28:F28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E63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0" width="4"/>
    <col collapsed="false" customWidth="true" hidden="false" outlineLevel="0" max="2" min="2" style="0" width="44"/>
    <col collapsed="false" customWidth="true" hidden="false" outlineLevel="0" max="3" min="3" style="0" width="20"/>
    <col collapsed="false" customWidth="true" hidden="false" outlineLevel="0" max="4" min="4" style="0" width="4"/>
    <col collapsed="false" customWidth="true" hidden="false" outlineLevel="0" max="5" min="5" style="0" width="20"/>
    <col collapsed="false" customWidth="true" hidden="false" outlineLevel="0" max="6" min="6" style="0" width="5"/>
  </cols>
  <sheetData>
    <row r="1" customFormat="false" ht="25.5" hidden="false" customHeight="true" outlineLevel="0" collapsed="false">
      <c r="A1" s="1" t="s">
        <v>0</v>
      </c>
      <c r="B1" s="1"/>
      <c r="C1" s="1"/>
      <c r="D1" s="1"/>
      <c r="E1" s="1"/>
    </row>
    <row r="2" customFormat="false" ht="24" hidden="false" customHeight="true" outlineLevel="0" collapsed="false">
      <c r="A2" s="2" t="s">
        <v>17</v>
      </c>
      <c r="B2" s="2"/>
      <c r="C2" s="2"/>
      <c r="D2" s="2"/>
      <c r="E2" s="2"/>
    </row>
    <row r="3" customFormat="false" ht="18" hidden="false" customHeight="true" outlineLevel="0" collapsed="false">
      <c r="A3" s="3" t="s">
        <v>2</v>
      </c>
      <c r="B3" s="3"/>
      <c r="C3" s="3"/>
      <c r="D3" s="3"/>
      <c r="E3" s="3"/>
    </row>
    <row r="4" customFormat="false" ht="15.75" hidden="false" customHeight="true" outlineLevel="0" collapsed="false">
      <c r="A4" s="4" t="s">
        <v>18</v>
      </c>
      <c r="B4" s="4"/>
      <c r="C4" s="4"/>
      <c r="D4" s="4"/>
      <c r="E4" s="4"/>
    </row>
    <row r="6" customFormat="false" ht="21.75" hidden="false" customHeight="true" outlineLevel="0" collapsed="false">
      <c r="A6" s="11" t="s">
        <v>19</v>
      </c>
      <c r="B6" s="11"/>
      <c r="C6" s="11"/>
      <c r="D6" s="11"/>
      <c r="E6" s="11"/>
    </row>
    <row r="7" customFormat="false" ht="15" hidden="false" customHeight="false" outlineLevel="0" collapsed="false">
      <c r="B7" s="12" t="s">
        <v>20</v>
      </c>
      <c r="C7" s="13" t="s">
        <v>21</v>
      </c>
    </row>
    <row r="8" customFormat="false" ht="15" hidden="false" customHeight="false" outlineLevel="0" collapsed="false">
      <c r="B8" s="12" t="s">
        <v>22</v>
      </c>
      <c r="C8" s="14" t="str">
        <f aca="false">IF(C7="FY 2025-26","AY 2026-27","AY 2027-28")</f>
        <v>AY 2026-27</v>
      </c>
    </row>
    <row r="9" customFormat="false" ht="15" hidden="false" customHeight="false" outlineLevel="0" collapsed="false">
      <c r="B9" s="12" t="s">
        <v>23</v>
      </c>
      <c r="C9" s="14" t="str">
        <f aca="false">IF(C7="FY 2025-26","31-Jul-2026","31-Jul-2027")</f>
        <v>31-Jul-2026</v>
      </c>
    </row>
    <row r="10" customFormat="false" ht="15" hidden="false" customHeight="false" outlineLevel="0" collapsed="false">
      <c r="B10" s="12" t="s">
        <v>24</v>
      </c>
      <c r="C10" s="13" t="s">
        <v>25</v>
      </c>
    </row>
    <row r="11" customFormat="false" ht="15" hidden="false" customHeight="false" outlineLevel="0" collapsed="false">
      <c r="B11" s="12" t="s">
        <v>26</v>
      </c>
      <c r="C11" s="15" t="n">
        <f aca="false">IF(C10="Super Senior (80+)",500000,IF(C10="Senior (60-79)",300000,250000))</f>
        <v>250000</v>
      </c>
    </row>
    <row r="13" customFormat="false" ht="21.75" hidden="false" customHeight="true" outlineLevel="0" collapsed="false">
      <c r="A13" s="11" t="s">
        <v>27</v>
      </c>
      <c r="B13" s="11"/>
      <c r="C13" s="11"/>
      <c r="D13" s="11"/>
      <c r="E13" s="11"/>
    </row>
    <row r="14" customFormat="false" ht="15" hidden="false" customHeight="false" outlineLevel="0" collapsed="false">
      <c r="B14" s="12" t="s">
        <v>28</v>
      </c>
      <c r="C14" s="16" t="n">
        <v>1500000</v>
      </c>
    </row>
    <row r="15" customFormat="false" ht="15" hidden="false" customHeight="false" outlineLevel="0" collapsed="false">
      <c r="B15" s="12" t="s">
        <v>29</v>
      </c>
      <c r="C15" s="16" t="n">
        <v>50000</v>
      </c>
    </row>
    <row r="16" customFormat="false" ht="15" hidden="false" customHeight="false" outlineLevel="0" collapsed="false">
      <c r="B16" s="12" t="s">
        <v>30</v>
      </c>
      <c r="C16" s="15" t="n">
        <f aca="false">C14+C15</f>
        <v>1550000</v>
      </c>
    </row>
    <row r="18" customFormat="false" ht="21.75" hidden="false" customHeight="true" outlineLevel="0" collapsed="false">
      <c r="A18" s="11" t="s">
        <v>31</v>
      </c>
      <c r="B18" s="11"/>
      <c r="C18" s="11"/>
      <c r="D18" s="11"/>
      <c r="E18" s="11"/>
    </row>
    <row r="19" customFormat="false" ht="15" hidden="false" customHeight="false" outlineLevel="0" collapsed="false">
      <c r="B19" s="12" t="s">
        <v>32</v>
      </c>
      <c r="C19" s="16" t="n">
        <v>180000</v>
      </c>
    </row>
    <row r="20" customFormat="false" ht="15" hidden="false" customHeight="false" outlineLevel="0" collapsed="false">
      <c r="B20" s="12" t="s">
        <v>33</v>
      </c>
      <c r="C20" s="16" t="n">
        <v>25000</v>
      </c>
    </row>
    <row r="21" customFormat="false" ht="15" hidden="false" customHeight="false" outlineLevel="0" collapsed="false">
      <c r="B21" s="12" t="s">
        <v>34</v>
      </c>
      <c r="C21" s="15" t="n">
        <f aca="false">C19+C20</f>
        <v>205000</v>
      </c>
    </row>
    <row r="23" customFormat="false" ht="21.75" hidden="false" customHeight="true" outlineLevel="0" collapsed="false">
      <c r="A23" s="11" t="s">
        <v>35</v>
      </c>
      <c r="B23" s="11"/>
      <c r="C23" s="11"/>
      <c r="D23" s="11"/>
      <c r="E23" s="11"/>
    </row>
    <row r="24" customFormat="false" ht="15" hidden="false" customHeight="false" outlineLevel="0" collapsed="false">
      <c r="B24" s="12" t="s">
        <v>36</v>
      </c>
      <c r="C24" s="14" t="s">
        <v>37</v>
      </c>
    </row>
    <row r="25" customFormat="false" ht="15" hidden="false" customHeight="false" outlineLevel="0" collapsed="false">
      <c r="B25" s="12" t="s">
        <v>38</v>
      </c>
      <c r="C25" s="16" t="n">
        <v>2400</v>
      </c>
    </row>
    <row r="27" customFormat="false" ht="21.75" hidden="false" customHeight="true" outlineLevel="0" collapsed="false">
      <c r="A27" s="11" t="s">
        <v>39</v>
      </c>
      <c r="B27" s="11"/>
      <c r="C27" s="11"/>
      <c r="D27" s="11"/>
      <c r="E27" s="11"/>
    </row>
    <row r="28" customFormat="false" ht="15" hidden="false" customHeight="false" outlineLevel="0" collapsed="false">
      <c r="B28" s="12" t="s">
        <v>40</v>
      </c>
      <c r="C28" s="16" t="n">
        <v>150000</v>
      </c>
    </row>
    <row r="29" customFormat="false" ht="15" hidden="false" customHeight="false" outlineLevel="0" collapsed="false">
      <c r="B29" s="12" t="s">
        <v>41</v>
      </c>
      <c r="C29" s="16" t="n">
        <v>50000</v>
      </c>
    </row>
    <row r="30" customFormat="false" ht="15" hidden="false" customHeight="false" outlineLevel="0" collapsed="false">
      <c r="B30" s="12" t="s">
        <v>42</v>
      </c>
      <c r="C30" s="16" t="n">
        <v>25000</v>
      </c>
    </row>
    <row r="31" customFormat="false" ht="15" hidden="false" customHeight="false" outlineLevel="0" collapsed="false">
      <c r="B31" s="12" t="s">
        <v>43</v>
      </c>
      <c r="C31" s="16" t="n">
        <v>0</v>
      </c>
    </row>
    <row r="32" customFormat="false" ht="15" hidden="false" customHeight="false" outlineLevel="0" collapsed="false">
      <c r="B32" s="12" t="s">
        <v>44</v>
      </c>
      <c r="C32" s="16" t="n">
        <v>0</v>
      </c>
    </row>
    <row r="33" customFormat="false" ht="15" hidden="false" customHeight="false" outlineLevel="0" collapsed="false">
      <c r="B33" s="12" t="s">
        <v>45</v>
      </c>
      <c r="C33" s="16" t="n">
        <v>0</v>
      </c>
    </row>
    <row r="35" customFormat="false" ht="21.75" hidden="false" customHeight="true" outlineLevel="0" collapsed="false">
      <c r="A35" s="11" t="s">
        <v>46</v>
      </c>
      <c r="B35" s="11"/>
      <c r="C35" s="11"/>
      <c r="D35" s="11"/>
      <c r="E35" s="11"/>
    </row>
    <row r="36" customFormat="false" ht="21.75" hidden="false" customHeight="true" outlineLevel="0" collapsed="false">
      <c r="B36" s="17" t="s">
        <v>47</v>
      </c>
      <c r="C36" s="17" t="s">
        <v>48</v>
      </c>
      <c r="E36" s="17" t="s">
        <v>49</v>
      </c>
    </row>
    <row r="37" customFormat="false" ht="15" hidden="false" customHeight="false" outlineLevel="0" collapsed="false">
      <c r="B37" s="12" t="s">
        <v>50</v>
      </c>
      <c r="C37" s="15" t="n">
        <f aca="false">C16</f>
        <v>1550000</v>
      </c>
      <c r="E37" s="15" t="n">
        <f aca="false">C16</f>
        <v>1550000</v>
      </c>
    </row>
    <row r="38" customFormat="false" ht="15" hidden="false" customHeight="false" outlineLevel="0" collapsed="false">
      <c r="B38" s="12" t="s">
        <v>51</v>
      </c>
      <c r="C38" s="15" t="n">
        <f aca="false">C21</f>
        <v>205000</v>
      </c>
      <c r="E38" s="15" t="n">
        <v>0</v>
      </c>
    </row>
    <row r="39" customFormat="false" ht="15" hidden="false" customHeight="false" outlineLevel="0" collapsed="false">
      <c r="B39" s="12" t="s">
        <v>52</v>
      </c>
      <c r="C39" s="15" t="n">
        <v>50000</v>
      </c>
      <c r="E39" s="15" t="n">
        <v>75000</v>
      </c>
    </row>
    <row r="40" customFormat="false" ht="15" hidden="false" customHeight="false" outlineLevel="0" collapsed="false">
      <c r="B40" s="12" t="s">
        <v>53</v>
      </c>
      <c r="C40" s="15" t="n">
        <f aca="false">C25</f>
        <v>2400</v>
      </c>
      <c r="E40" s="15" t="n">
        <v>0</v>
      </c>
    </row>
    <row r="41" customFormat="false" ht="15" hidden="false" customHeight="false" outlineLevel="0" collapsed="false">
      <c r="B41" s="12" t="s">
        <v>54</v>
      </c>
      <c r="C41" s="15" t="n">
        <f aca="false">C37-C38-C39-C40</f>
        <v>1292600</v>
      </c>
      <c r="E41" s="15" t="n">
        <f aca="false">E37-E38-E39-E40</f>
        <v>1475000</v>
      </c>
    </row>
    <row r="42" customFormat="false" ht="15" hidden="false" customHeight="false" outlineLevel="0" collapsed="false">
      <c r="B42" s="12" t="s">
        <v>55</v>
      </c>
      <c r="C42" s="15" t="n">
        <f aca="false">MIN(C28,150000)</f>
        <v>150000</v>
      </c>
      <c r="E42" s="15" t="n">
        <v>0</v>
      </c>
    </row>
    <row r="43" customFormat="false" ht="15" hidden="false" customHeight="false" outlineLevel="0" collapsed="false">
      <c r="B43" s="12" t="s">
        <v>56</v>
      </c>
      <c r="C43" s="15" t="n">
        <f aca="false">MIN(C29,50000)</f>
        <v>50000</v>
      </c>
      <c r="E43" s="15" t="n">
        <v>0</v>
      </c>
    </row>
    <row r="44" customFormat="false" ht="15" hidden="false" customHeight="false" outlineLevel="0" collapsed="false">
      <c r="B44" s="12" t="s">
        <v>57</v>
      </c>
      <c r="C44" s="15" t="n">
        <f aca="false">C30</f>
        <v>25000</v>
      </c>
      <c r="E44" s="15" t="n">
        <v>0</v>
      </c>
    </row>
    <row r="45" customFormat="false" ht="15" hidden="false" customHeight="false" outlineLevel="0" collapsed="false">
      <c r="B45" s="12" t="s">
        <v>58</v>
      </c>
      <c r="C45" s="15" t="n">
        <f aca="false">C31</f>
        <v>0</v>
      </c>
      <c r="E45" s="15" t="n">
        <f aca="false">C31</f>
        <v>0</v>
      </c>
    </row>
    <row r="46" customFormat="false" ht="15" hidden="false" customHeight="false" outlineLevel="0" collapsed="false">
      <c r="B46" s="12" t="s">
        <v>59</v>
      </c>
      <c r="C46" s="15" t="n">
        <f aca="false">MIN(C32,200000)</f>
        <v>0</v>
      </c>
      <c r="E46" s="15" t="n">
        <v>0</v>
      </c>
    </row>
    <row r="47" customFormat="false" ht="15" hidden="false" customHeight="false" outlineLevel="0" collapsed="false">
      <c r="B47" s="12" t="s">
        <v>60</v>
      </c>
      <c r="C47" s="15" t="n">
        <f aca="false">C33</f>
        <v>0</v>
      </c>
      <c r="E47" s="15" t="n">
        <v>0</v>
      </c>
    </row>
    <row r="48" customFormat="false" ht="15" hidden="false" customHeight="false" outlineLevel="0" collapsed="false">
      <c r="B48" s="12" t="s">
        <v>61</v>
      </c>
      <c r="C48" s="18" t="n">
        <f aca="false">MAX(0,C41-C42-C43-C44-C45-C46-C47)</f>
        <v>1067600</v>
      </c>
      <c r="E48" s="18" t="n">
        <f aca="false">MAX(0,E41-E45)</f>
        <v>1475000</v>
      </c>
    </row>
    <row r="50" customFormat="false" ht="15" hidden="false" customHeight="false" outlineLevel="0" collapsed="false">
      <c r="B50" s="12" t="s">
        <v>62</v>
      </c>
      <c r="C50" s="15" t="n">
        <f aca="false">MAX(0,MIN(C48,500000)-C11)*5%+MAX(0,MIN(C48,1000000)-500000)*20%+MAX(0,C48-1000000)*30%</f>
        <v>132780</v>
      </c>
      <c r="E50" s="15" t="n">
        <f aca="false">MAX(0,MIN(E48,800000)-400000)*5%+MAX(0,MIN(E48,1200000)-800000)*10%+MAX(0,MIN(E48,1600000)-1200000)*15%+MAX(0,MIN(E48,2000000)-1600000)*20%+MAX(0,MIN(E48,2400000)-2000000)*25%+MAX(0,E48-2400000)*30%</f>
        <v>101250</v>
      </c>
    </row>
    <row r="51" customFormat="false" ht="15" hidden="false" customHeight="false" outlineLevel="0" collapsed="false">
      <c r="B51" s="12" t="s">
        <v>63</v>
      </c>
      <c r="C51" s="15" t="n">
        <f aca="false">IF(C48&lt;=500000,MIN(C50,12500),0)</f>
        <v>0</v>
      </c>
      <c r="E51" s="15" t="n">
        <f aca="false">IF(E48&lt;=1200000,MIN(E50,60000),0)</f>
        <v>0</v>
      </c>
    </row>
    <row r="52" customFormat="false" ht="15" hidden="false" customHeight="false" outlineLevel="0" collapsed="false">
      <c r="B52" s="12" t="s">
        <v>64</v>
      </c>
      <c r="C52" s="15" t="n">
        <f aca="false">MAX(0,C50-C51)</f>
        <v>132780</v>
      </c>
      <c r="E52" s="15" t="n">
        <f aca="false">MAX(0,E50-E51)</f>
        <v>101250</v>
      </c>
    </row>
    <row r="53" customFormat="false" ht="15" hidden="false" customHeight="false" outlineLevel="0" collapsed="false">
      <c r="B53" s="12" t="s">
        <v>65</v>
      </c>
      <c r="C53" s="15" t="n">
        <f aca="false">C52*IF(C48&gt;50000000,0.37,IF(C48&gt;20000000,0.25,IF(C48&gt;10000000,0.15,IF(C48&gt;5000000,0.1,0))))</f>
        <v>0</v>
      </c>
      <c r="E53" s="15" t="n">
        <f aca="false">E52*IF(E48&gt;20000000,0.25,IF(E48&gt;10000000,0.15,IF(E48&gt;5000000,0.1,0)))</f>
        <v>0</v>
      </c>
    </row>
    <row r="54" customFormat="false" ht="15" hidden="false" customHeight="false" outlineLevel="0" collapsed="false">
      <c r="B54" s="12" t="s">
        <v>66</v>
      </c>
      <c r="C54" s="15" t="n">
        <f aca="false">(C52+C53)*4%</f>
        <v>5311.2</v>
      </c>
      <c r="E54" s="15" t="n">
        <f aca="false">(E52+E53)*4%</f>
        <v>4050</v>
      </c>
    </row>
    <row r="55" customFormat="false" ht="15" hidden="false" customHeight="false" outlineLevel="0" collapsed="false">
      <c r="B55" s="12" t="s">
        <v>67</v>
      </c>
      <c r="C55" s="18" t="n">
        <f aca="false">C52+C53+C54</f>
        <v>138091.2</v>
      </c>
      <c r="E55" s="18" t="n">
        <f aca="false">E52+E53+E54</f>
        <v>105300</v>
      </c>
    </row>
    <row r="56" customFormat="false" ht="15" hidden="false" customHeight="false" outlineLevel="0" collapsed="false">
      <c r="B56" s="12" t="s">
        <v>68</v>
      </c>
      <c r="C56" s="19" t="n">
        <f aca="false">IFERROR(C55/C16,0)</f>
        <v>0.0890910967741936</v>
      </c>
      <c r="E56" s="19" t="n">
        <f aca="false">IFERROR(E55/E16,0)</f>
        <v>0</v>
      </c>
    </row>
    <row r="57" customFormat="false" ht="15" hidden="false" customHeight="false" outlineLevel="0" collapsed="false">
      <c r="B57" s="12" t="s">
        <v>69</v>
      </c>
      <c r="C57" s="20" t="n">
        <f aca="false">E55-C55</f>
        <v>-32791.2</v>
      </c>
      <c r="E57" s="20" t="n">
        <f aca="false">C55-E55</f>
        <v>32791.2</v>
      </c>
    </row>
    <row r="59" customFormat="false" ht="21.75" hidden="false" customHeight="true" outlineLevel="0" collapsed="false">
      <c r="A59" s="11" t="s">
        <v>70</v>
      </c>
      <c r="B59" s="11"/>
      <c r="C59" s="11"/>
      <c r="D59" s="11"/>
      <c r="E59" s="11"/>
    </row>
    <row r="60" customFormat="false" ht="39.75" hidden="false" customHeight="true" outlineLevel="0" collapsed="false">
      <c r="B60" s="21" t="str">
        <f aca="false">IF(E55&lt;C55,"NEW REGIME saves Rs "&amp;TEXT(C55-E55,"#,##0")&amp;"  — opt for New Regime",IF(C55&lt;E55,"OLD REGIME saves Rs "&amp;TEXT(E55-C55,"#,##0")&amp;"  — opt for Old Regime","Both regimes give same tax — pick simpler New Regime"))</f>
        <v>NEW REGIME saves Rs 32,791  — opt for New Regime</v>
      </c>
      <c r="C60" s="21"/>
      <c r="D60" s="21"/>
      <c r="E60" s="21"/>
    </row>
    <row r="63" customFormat="false" ht="18" hidden="false" customHeight="true" outlineLevel="0" collapsed="false">
      <c r="A63" s="10" t="s">
        <v>16</v>
      </c>
      <c r="B63" s="10"/>
      <c r="C63" s="10"/>
      <c r="D63" s="10"/>
      <c r="E63" s="10"/>
    </row>
  </sheetData>
  <sheetProtection sheet="true" password="bbbc" objects="true" scenarios="true"/>
  <mergeCells count="13">
    <mergeCell ref="A1:E1"/>
    <mergeCell ref="A2:E2"/>
    <mergeCell ref="A3:E3"/>
    <mergeCell ref="A4:E4"/>
    <mergeCell ref="A6:E6"/>
    <mergeCell ref="A13:E13"/>
    <mergeCell ref="A18:E18"/>
    <mergeCell ref="A23:E23"/>
    <mergeCell ref="A27:E27"/>
    <mergeCell ref="A35:E35"/>
    <mergeCell ref="A59:E59"/>
    <mergeCell ref="B60:E60"/>
    <mergeCell ref="A63:E63"/>
  </mergeCells>
  <dataValidations count="2">
    <dataValidation allowBlank="false" error="Select FY 2025-26 or FY 2026-27" errorStyle="stop" errorTitle="Invalid FY" operator="between" showDropDown="false" showErrorMessage="true" showInputMessage="false" sqref="C7" type="list">
      <formula1>"FY 2025-26,FY 2026-27"</formula1>
      <formula2>0</formula2>
    </dataValidation>
    <dataValidation allowBlank="false" error="Select one of the three age categories" errorStyle="stop" errorTitle="Invalid Age" operator="between" showDropDown="false" showErrorMessage="true" showInputMessage="false" sqref="C10" type="list">
      <formula1>"Below 60,Senior (60-79),Super Senior (80+)"</formula1>
      <formula2>0</formula2>
    </dataValidation>
  </dataValidation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G22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0" width="4"/>
    <col collapsed="false" customWidth="true" hidden="false" outlineLevel="0" max="2" min="2" style="0" width="28"/>
    <col collapsed="false" customWidth="true" hidden="false" outlineLevel="0" max="3" min="3" style="0" width="18"/>
    <col collapsed="false" customWidth="true" hidden="false" outlineLevel="0" max="4" min="4" style="0" width="34"/>
    <col collapsed="false" customWidth="true" hidden="false" outlineLevel="0" max="5" min="5" style="0" width="4"/>
    <col collapsed="false" customWidth="true" hidden="false" outlineLevel="0" max="6" min="6" style="0" width="30"/>
    <col collapsed="false" customWidth="true" hidden="false" outlineLevel="0" max="7" min="7" style="0" width="22"/>
    <col collapsed="false" customWidth="true" hidden="false" outlineLevel="0" max="8" min="8" style="0" width="4"/>
  </cols>
  <sheetData>
    <row r="1" customFormat="false" ht="25.5" hidden="false" customHeight="true" outlineLevel="0" collapsed="false">
      <c r="A1" s="1" t="s">
        <v>0</v>
      </c>
      <c r="B1" s="1"/>
      <c r="C1" s="1"/>
      <c r="D1" s="1"/>
      <c r="E1" s="1"/>
      <c r="F1" s="1"/>
      <c r="G1" s="1"/>
    </row>
    <row r="2" customFormat="false" ht="24" hidden="false" customHeight="true" outlineLevel="0" collapsed="false">
      <c r="A2" s="2" t="s">
        <v>71</v>
      </c>
      <c r="B2" s="2"/>
      <c r="C2" s="2"/>
      <c r="D2" s="2"/>
      <c r="E2" s="2"/>
      <c r="F2" s="2"/>
      <c r="G2" s="2"/>
    </row>
    <row r="3" customFormat="false" ht="18" hidden="false" customHeight="true" outlineLevel="0" collapsed="false">
      <c r="A3" s="3" t="s">
        <v>2</v>
      </c>
      <c r="B3" s="3"/>
      <c r="C3" s="3"/>
      <c r="D3" s="3"/>
      <c r="E3" s="3"/>
      <c r="F3" s="3"/>
      <c r="G3" s="3"/>
    </row>
    <row r="4" customFormat="false" ht="15.75" hidden="false" customHeight="true" outlineLevel="0" collapsed="false">
      <c r="A4" s="4" t="s">
        <v>72</v>
      </c>
      <c r="B4" s="4"/>
      <c r="C4" s="4"/>
      <c r="D4" s="4"/>
      <c r="E4" s="4"/>
      <c r="F4" s="4"/>
      <c r="G4" s="4"/>
    </row>
    <row r="6" customFormat="false" ht="21.75" hidden="false" customHeight="true" outlineLevel="0" collapsed="false">
      <c r="A6" s="11" t="s">
        <v>73</v>
      </c>
      <c r="B6" s="11"/>
      <c r="C6" s="11"/>
      <c r="D6" s="11"/>
      <c r="E6" s="11"/>
      <c r="F6" s="11"/>
      <c r="G6" s="11"/>
    </row>
    <row r="7" customFormat="false" ht="15" hidden="false" customHeight="false" outlineLevel="0" collapsed="false">
      <c r="B7" s="17" t="s">
        <v>24</v>
      </c>
      <c r="C7" s="17" t="s">
        <v>74</v>
      </c>
      <c r="D7" s="17" t="s">
        <v>75</v>
      </c>
      <c r="F7" s="17" t="s">
        <v>76</v>
      </c>
      <c r="G7" s="17" t="s">
        <v>77</v>
      </c>
    </row>
    <row r="8" customFormat="false" ht="21.75" hidden="false" customHeight="true" outlineLevel="0" collapsed="false">
      <c r="B8" s="22" t="s">
        <v>25</v>
      </c>
      <c r="C8" s="23" t="n">
        <v>250000</v>
      </c>
      <c r="D8" s="22" t="s">
        <v>78</v>
      </c>
      <c r="F8" s="24" t="s">
        <v>79</v>
      </c>
      <c r="G8" s="24" t="s">
        <v>80</v>
      </c>
    </row>
    <row r="9" customFormat="false" ht="21.75" hidden="false" customHeight="true" outlineLevel="0" collapsed="false">
      <c r="B9" s="25" t="s">
        <v>81</v>
      </c>
      <c r="C9" s="26" t="n">
        <v>300000</v>
      </c>
      <c r="D9" s="25" t="s">
        <v>78</v>
      </c>
      <c r="F9" s="27" t="s">
        <v>82</v>
      </c>
      <c r="G9" s="27" t="s">
        <v>83</v>
      </c>
    </row>
    <row r="10" customFormat="false" ht="21.75" hidden="false" customHeight="true" outlineLevel="0" collapsed="false">
      <c r="B10" s="22" t="s">
        <v>84</v>
      </c>
      <c r="C10" s="23" t="n">
        <v>500000</v>
      </c>
      <c r="D10" s="22" t="s">
        <v>85</v>
      </c>
      <c r="F10" s="24" t="s">
        <v>86</v>
      </c>
      <c r="G10" s="24" t="s">
        <v>87</v>
      </c>
    </row>
    <row r="11" customFormat="false" ht="21.75" hidden="false" customHeight="true" outlineLevel="0" collapsed="false">
      <c r="F11" s="27" t="s">
        <v>88</v>
      </c>
      <c r="G11" s="27" t="s">
        <v>89</v>
      </c>
    </row>
    <row r="12" customFormat="false" ht="21.75" hidden="false" customHeight="true" outlineLevel="0" collapsed="false">
      <c r="A12" s="11" t="s">
        <v>90</v>
      </c>
      <c r="B12" s="11"/>
      <c r="C12" s="11"/>
      <c r="D12" s="11"/>
      <c r="F12" s="24" t="s">
        <v>91</v>
      </c>
      <c r="G12" s="24" t="s">
        <v>92</v>
      </c>
    </row>
    <row r="13" customFormat="false" ht="21.75" hidden="false" customHeight="true" outlineLevel="0" collapsed="false">
      <c r="B13" s="17" t="s">
        <v>93</v>
      </c>
      <c r="C13" s="17" t="s">
        <v>94</v>
      </c>
      <c r="D13" s="17" t="s">
        <v>95</v>
      </c>
      <c r="F13" s="27" t="s">
        <v>96</v>
      </c>
      <c r="G13" s="27" t="s">
        <v>97</v>
      </c>
    </row>
    <row r="14" customFormat="false" ht="21.75" hidden="false" customHeight="true" outlineLevel="0" collapsed="false">
      <c r="B14" s="22" t="s">
        <v>98</v>
      </c>
      <c r="C14" s="28" t="s">
        <v>99</v>
      </c>
      <c r="D14" s="28" t="s">
        <v>100</v>
      </c>
      <c r="F14" s="24" t="s">
        <v>101</v>
      </c>
      <c r="G14" s="24" t="s">
        <v>102</v>
      </c>
    </row>
    <row r="15" customFormat="false" ht="21.75" hidden="false" customHeight="true" outlineLevel="0" collapsed="false">
      <c r="B15" s="25" t="s">
        <v>103</v>
      </c>
      <c r="C15" s="29" t="s">
        <v>104</v>
      </c>
      <c r="D15" s="29" t="s">
        <v>105</v>
      </c>
      <c r="F15" s="27" t="s">
        <v>106</v>
      </c>
      <c r="G15" s="27" t="s">
        <v>107</v>
      </c>
    </row>
    <row r="16" customFormat="false" ht="21.75" hidden="false" customHeight="true" outlineLevel="0" collapsed="false">
      <c r="B16" s="22" t="s">
        <v>108</v>
      </c>
      <c r="C16" s="28" t="s">
        <v>109</v>
      </c>
      <c r="D16" s="28" t="s">
        <v>110</v>
      </c>
    </row>
    <row r="17" customFormat="false" ht="21.75" hidden="false" customHeight="true" outlineLevel="0" collapsed="false">
      <c r="B17" s="25" t="s">
        <v>111</v>
      </c>
      <c r="C17" s="29" t="s">
        <v>112</v>
      </c>
      <c r="D17" s="29" t="s">
        <v>113</v>
      </c>
    </row>
    <row r="18" customFormat="false" ht="21.75" hidden="false" customHeight="true" outlineLevel="0" collapsed="false">
      <c r="B18" s="22" t="s">
        <v>114</v>
      </c>
      <c r="C18" s="28" t="s">
        <v>115</v>
      </c>
      <c r="D18" s="28" t="s">
        <v>116</v>
      </c>
    </row>
    <row r="19" customFormat="false" ht="21.75" hidden="false" customHeight="true" outlineLevel="0" collapsed="false">
      <c r="B19" s="25" t="s">
        <v>117</v>
      </c>
      <c r="C19" s="29" t="s">
        <v>118</v>
      </c>
      <c r="D19" s="29" t="s">
        <v>119</v>
      </c>
    </row>
    <row r="20" customFormat="false" ht="21.75" hidden="false" customHeight="true" outlineLevel="0" collapsed="false">
      <c r="B20" s="22" t="s">
        <v>120</v>
      </c>
      <c r="C20" s="28" t="s">
        <v>121</v>
      </c>
      <c r="D20" s="28" t="s">
        <v>122</v>
      </c>
    </row>
    <row r="22" customFormat="false" ht="18" hidden="false" customHeight="true" outlineLevel="0" collapsed="false">
      <c r="A22" s="10" t="s">
        <v>16</v>
      </c>
      <c r="B22" s="10"/>
      <c r="C22" s="10"/>
      <c r="D22" s="10"/>
      <c r="E22" s="10"/>
      <c r="F22" s="10"/>
      <c r="G22" s="10"/>
    </row>
  </sheetData>
  <sheetProtection sheet="true" password="bbbc" objects="true" scenarios="true"/>
  <mergeCells count="7">
    <mergeCell ref="A1:G1"/>
    <mergeCell ref="A2:G2"/>
    <mergeCell ref="A3:G3"/>
    <mergeCell ref="A4:G4"/>
    <mergeCell ref="A6:G6"/>
    <mergeCell ref="A12:D12"/>
    <mergeCell ref="A22:G22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LibreOffice/26.2.2.2$Linux_X86_64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2026-04-20T07:08:14Z</dcterms:created>
  <dc:creator>openpyxl</dc:creator>
  <dc:description/>
  <dc:language>en-US</dc:language>
  <cp:lastModifiedBy/>
  <dcterms:modified xsi:type="dcterms:W3CDTF">2026-04-20T07:08:15Z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